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975" yWindow="885" windowWidth="22890" windowHeight="12495" tabRatio="855" activeTab="1"/>
  </bookViews>
  <sheets>
    <sheet name="Schematic Section (1)" sheetId="64" r:id="rId1"/>
    <sheet name="Plans and Elevation (2)" sheetId="109" r:id="rId2"/>
    <sheet name="Plans and Elevation (3)" sheetId="66" r:id="rId3"/>
    <sheet name="Typical Sections (4)" sheetId="103" r:id="rId4"/>
    <sheet name="Gross Wall Calculations (5)" sheetId="106" r:id="rId5"/>
    <sheet name="Gross Glazing Calculations (6)" sheetId="70" r:id="rId6"/>
    <sheet name="East and North (7)" sheetId="74" r:id="rId7"/>
    <sheet name="West and South (8)" sheetId="107" r:id="rId8"/>
    <sheet name="Deemed to Satisfy-method1 (9)" sheetId="105" r:id="rId9"/>
    <sheet name="Deemed to Satisfy-method2 (10)" sheetId="108" r:id="rId10"/>
  </sheets>
  <definedNames>
    <definedName name="_xlnm.Print_Area" localSheetId="8">'Deemed to Satisfy-method1 (9)'!$A$1:$R$32</definedName>
    <definedName name="_xlnm.Print_Area" localSheetId="9">'Deemed to Satisfy-method2 (10)'!$A$1:$T$32</definedName>
    <definedName name="_xlnm.Print_Area" localSheetId="6">'East and North (7)'!$A$1:$AK$47</definedName>
    <definedName name="_xlnm.Print_Area" localSheetId="5">'Gross Glazing Calculations (6)'!$A$1:$AU$47</definedName>
    <definedName name="_xlnm.Print_Area" localSheetId="4">'Gross Wall Calculations (5)'!$A$1:$AU$48</definedName>
    <definedName name="_xlnm.Print_Area" localSheetId="1">'Plans and Elevation (2)'!$A$1:$O$32</definedName>
    <definedName name="_xlnm.Print_Area" localSheetId="2">'Plans and Elevation (3)'!$A$1:$O$32</definedName>
    <definedName name="_xlnm.Print_Area" localSheetId="0">'Schematic Section (1)'!$A$1:$O$32</definedName>
    <definedName name="_xlnm.Print_Area" localSheetId="3">'Typical Sections (4)'!$A$1:$O$31</definedName>
    <definedName name="_xlnm.Print_Area" localSheetId="7">'West and South (8)'!$A$1:$AK$47</definedName>
  </definedNames>
  <calcPr calcId="145621" iterate="1" iterateCount="50"/>
</workbook>
</file>

<file path=xl/calcChain.xml><?xml version="1.0" encoding="utf-8"?>
<calcChain xmlns="http://schemas.openxmlformats.org/spreadsheetml/2006/main">
  <c r="AC44" i="74" l="1"/>
  <c r="W44" i="74"/>
  <c r="J44" i="74"/>
  <c r="D44" i="74"/>
  <c r="AC44" i="107"/>
  <c r="W44" i="107"/>
  <c r="J44" i="107"/>
  <c r="D44" i="107"/>
  <c r="F18" i="108" l="1"/>
  <c r="D25" i="108"/>
  <c r="D19" i="108"/>
  <c r="E18" i="105"/>
  <c r="F18" i="105"/>
  <c r="D27" i="105"/>
  <c r="C27" i="105"/>
  <c r="D26" i="105"/>
  <c r="C26" i="105"/>
  <c r="D19" i="105"/>
  <c r="D18" i="105"/>
  <c r="C18" i="105"/>
  <c r="AF42" i="70"/>
  <c r="AF41" i="70"/>
  <c r="AF40" i="70"/>
  <c r="AL41" i="70"/>
  <c r="A42" i="70"/>
  <c r="A41" i="70"/>
  <c r="AJ41" i="70"/>
  <c r="AH41" i="70"/>
  <c r="AN41" i="70" s="1"/>
  <c r="AF25" i="70"/>
  <c r="AL25" i="70" s="1"/>
  <c r="A25" i="70"/>
  <c r="AF24" i="70"/>
  <c r="AL24" i="70" s="1"/>
  <c r="A24" i="70"/>
  <c r="AJ24" i="70"/>
  <c r="AH24" i="70"/>
  <c r="AN24" i="70" s="1"/>
  <c r="AF14" i="70"/>
  <c r="AL14" i="70"/>
  <c r="AH14" i="70"/>
  <c r="AN14" i="70" s="1"/>
  <c r="AJ14" i="70"/>
  <c r="AP14" i="70" s="1"/>
  <c r="A14" i="70"/>
  <c r="AJ13" i="70"/>
  <c r="AH13" i="70"/>
  <c r="AN13" i="70" s="1"/>
  <c r="AF13" i="70"/>
  <c r="AL13" i="70" s="1"/>
  <c r="A13" i="70"/>
  <c r="AJ12" i="70"/>
  <c r="AH12" i="70"/>
  <c r="AN12" i="70" s="1"/>
  <c r="AF12" i="70"/>
  <c r="AL12" i="70" s="1"/>
  <c r="A12" i="70"/>
  <c r="AT9" i="70"/>
  <c r="AF41" i="106"/>
  <c r="AL41" i="106" s="1"/>
  <c r="AH41" i="106"/>
  <c r="AJ41" i="106"/>
  <c r="AP41" i="106" s="1"/>
  <c r="AN41" i="106"/>
  <c r="AF32" i="106"/>
  <c r="AL32" i="106" s="1"/>
  <c r="AH32" i="106"/>
  <c r="AN32" i="106" s="1"/>
  <c r="AJ32" i="106"/>
  <c r="AP32" i="106" s="1"/>
  <c r="AF23" i="106"/>
  <c r="AL23" i="106" s="1"/>
  <c r="AH23" i="106"/>
  <c r="AN23" i="106" s="1"/>
  <c r="AJ23" i="106"/>
  <c r="AF14" i="106"/>
  <c r="AL14" i="106" s="1"/>
  <c r="AH14" i="106"/>
  <c r="AN14" i="106" s="1"/>
  <c r="AJ14" i="106"/>
  <c r="AP14" i="106" s="1"/>
  <c r="AT6" i="106"/>
  <c r="AP41" i="70" l="1"/>
  <c r="AP24" i="70"/>
  <c r="AP13" i="70"/>
  <c r="AP12" i="70"/>
  <c r="AP23" i="106"/>
  <c r="P32" i="108"/>
  <c r="P31" i="108"/>
  <c r="J32" i="108"/>
  <c r="J31" i="108"/>
  <c r="I26" i="108"/>
  <c r="R31" i="108"/>
  <c r="N25" i="105"/>
  <c r="N24" i="105"/>
  <c r="P24" i="105" s="1"/>
  <c r="H25" i="105"/>
  <c r="H24" i="105"/>
  <c r="AG33" i="107"/>
  <c r="AG32" i="107"/>
  <c r="AG28" i="107"/>
  <c r="AG27" i="107"/>
  <c r="AG23" i="107"/>
  <c r="AG19" i="107"/>
  <c r="AJ40" i="74"/>
  <c r="T41" i="74"/>
  <c r="AA42" i="74"/>
  <c r="AG41" i="74"/>
  <c r="AG37" i="74"/>
  <c r="AG36" i="74"/>
  <c r="AG32" i="74"/>
  <c r="AG31" i="74"/>
  <c r="AG27" i="74"/>
  <c r="AG21" i="74"/>
  <c r="AG20" i="74"/>
  <c r="R25" i="108"/>
  <c r="P24" i="108"/>
  <c r="R24" i="108" s="1"/>
  <c r="P23" i="108"/>
  <c r="R23" i="108" s="1"/>
  <c r="P22" i="108"/>
  <c r="R22" i="108" s="1"/>
  <c r="P21" i="108"/>
  <c r="R21" i="108" s="1"/>
  <c r="P20" i="108"/>
  <c r="R20" i="108" s="1"/>
  <c r="R19" i="108"/>
  <c r="H19" i="108"/>
  <c r="R18" i="108"/>
  <c r="R32" i="108"/>
  <c r="P30" i="108"/>
  <c r="R30" i="108" s="1"/>
  <c r="P29" i="108"/>
  <c r="R29" i="108" s="1"/>
  <c r="R26" i="108"/>
  <c r="H26" i="108"/>
  <c r="H11" i="108"/>
  <c r="H25" i="108" s="1"/>
  <c r="H8" i="108"/>
  <c r="H18" i="108" s="1"/>
  <c r="G27" i="105"/>
  <c r="G19" i="105"/>
  <c r="G11" i="105"/>
  <c r="G26" i="105" s="1"/>
  <c r="G8" i="105"/>
  <c r="G18" i="105" s="1"/>
  <c r="N32" i="105" l="1"/>
  <c r="N31" i="105"/>
  <c r="N30" i="105"/>
  <c r="N29" i="105"/>
  <c r="N28" i="105"/>
  <c r="N23" i="105"/>
  <c r="P23" i="105" s="1"/>
  <c r="N22" i="105"/>
  <c r="P22" i="105" s="1"/>
  <c r="AC29" i="107"/>
  <c r="AC20" i="107"/>
  <c r="AA34" i="107"/>
  <c r="AA24" i="107"/>
  <c r="AA16" i="107"/>
  <c r="AA38" i="74"/>
  <c r="AA28" i="74"/>
  <c r="AA33" i="74"/>
  <c r="Z24" i="74"/>
  <c r="W24" i="74"/>
  <c r="AC23" i="74"/>
  <c r="AA22" i="74"/>
  <c r="Z17" i="74"/>
  <c r="W17" i="74"/>
  <c r="AC16" i="74"/>
  <c r="AA15" i="74"/>
  <c r="T33" i="107"/>
  <c r="T32" i="107"/>
  <c r="T28" i="107"/>
  <c r="T27" i="107"/>
  <c r="T23" i="107"/>
  <c r="T15" i="107"/>
  <c r="AE15" i="107"/>
  <c r="AG15" i="107" s="1"/>
  <c r="T1" i="107"/>
  <c r="U6" i="107" s="1"/>
  <c r="A1" i="107"/>
  <c r="B6" i="107" s="1"/>
  <c r="AJ22" i="107"/>
  <c r="AJ18" i="107"/>
  <c r="T19" i="107"/>
  <c r="AE14" i="107"/>
  <c r="AG14" i="107" s="1"/>
  <c r="T14" i="107"/>
  <c r="AE13" i="107"/>
  <c r="AG13" i="107" s="1"/>
  <c r="T13" i="107"/>
  <c r="T37" i="74"/>
  <c r="T36" i="74"/>
  <c r="T27" i="74"/>
  <c r="AJ26" i="74"/>
  <c r="T21" i="74"/>
  <c r="AJ19" i="74"/>
  <c r="J28" i="108" s="1"/>
  <c r="T20" i="74"/>
  <c r="T32" i="74"/>
  <c r="T31" i="74"/>
  <c r="T14" i="74"/>
  <c r="T13" i="74"/>
  <c r="AE14" i="74"/>
  <c r="AG14" i="74" s="1"/>
  <c r="AE13" i="74"/>
  <c r="AJ11" i="70"/>
  <c r="A37" i="70"/>
  <c r="A38" i="70"/>
  <c r="A39" i="70"/>
  <c r="A40" i="70"/>
  <c r="A30" i="70"/>
  <c r="A31" i="70"/>
  <c r="A22" i="70"/>
  <c r="A23" i="70"/>
  <c r="AJ40" i="106"/>
  <c r="AH40" i="106"/>
  <c r="AN40" i="106" s="1"/>
  <c r="AF40" i="106"/>
  <c r="AL40" i="106" s="1"/>
  <c r="A40" i="106"/>
  <c r="AJ39" i="106"/>
  <c r="AH39" i="106"/>
  <c r="AN39" i="106" s="1"/>
  <c r="AF39" i="106"/>
  <c r="AL39" i="106" s="1"/>
  <c r="A39" i="106"/>
  <c r="AJ38" i="106"/>
  <c r="AH38" i="106"/>
  <c r="AN38" i="106" s="1"/>
  <c r="AF38" i="106"/>
  <c r="AL38" i="106" s="1"/>
  <c r="A38" i="106"/>
  <c r="AJ31" i="106"/>
  <c r="AH31" i="106"/>
  <c r="AN31" i="106" s="1"/>
  <c r="AF31" i="106"/>
  <c r="AL31" i="106" s="1"/>
  <c r="A31" i="106"/>
  <c r="AJ30" i="106"/>
  <c r="AH30" i="106"/>
  <c r="AN30" i="106" s="1"/>
  <c r="AF30" i="106"/>
  <c r="AL30" i="106" s="1"/>
  <c r="AP30" i="106" s="1"/>
  <c r="A30" i="106"/>
  <c r="AJ29" i="106"/>
  <c r="AH29" i="106"/>
  <c r="AN29" i="106" s="1"/>
  <c r="AF29" i="106"/>
  <c r="AL29" i="106" s="1"/>
  <c r="A29" i="106"/>
  <c r="AJ22" i="106"/>
  <c r="AH22" i="106"/>
  <c r="AN22" i="106" s="1"/>
  <c r="AF22" i="106"/>
  <c r="AL22" i="106" s="1"/>
  <c r="A22" i="106"/>
  <c r="AJ21" i="106"/>
  <c r="AH21" i="106"/>
  <c r="AN21" i="106" s="1"/>
  <c r="AF21" i="106"/>
  <c r="AL21" i="106" s="1"/>
  <c r="A21" i="106"/>
  <c r="AJ20" i="106"/>
  <c r="AH20" i="106"/>
  <c r="AN20" i="106" s="1"/>
  <c r="AF20" i="106"/>
  <c r="AL20" i="106" s="1"/>
  <c r="A20" i="106"/>
  <c r="AJ13" i="106"/>
  <c r="AH13" i="106"/>
  <c r="AN13" i="106" s="1"/>
  <c r="AF13" i="106"/>
  <c r="AL13" i="106" s="1"/>
  <c r="A13" i="106"/>
  <c r="AJ12" i="106"/>
  <c r="AH12" i="106"/>
  <c r="AN12" i="106" s="1"/>
  <c r="AF12" i="106"/>
  <c r="AL12" i="106" s="1"/>
  <c r="A12" i="106"/>
  <c r="AJ11" i="106"/>
  <c r="AH11" i="106"/>
  <c r="AN11" i="106" s="1"/>
  <c r="AF11" i="106"/>
  <c r="AL11" i="106" s="1"/>
  <c r="A11" i="106"/>
  <c r="AT5" i="106"/>
  <c r="AT4" i="106"/>
  <c r="AT3" i="106"/>
  <c r="AJ19" i="70"/>
  <c r="AJ20" i="70"/>
  <c r="AJ21" i="70"/>
  <c r="AJ22" i="70"/>
  <c r="AJ23" i="70"/>
  <c r="AJ25" i="70"/>
  <c r="AJ29" i="70"/>
  <c r="AJ30" i="70"/>
  <c r="AJ31" i="70"/>
  <c r="AJ37" i="70"/>
  <c r="AJ38" i="70"/>
  <c r="AJ39" i="70"/>
  <c r="AJ40" i="70"/>
  <c r="AJ42" i="70"/>
  <c r="AJ36" i="70"/>
  <c r="AH42" i="70"/>
  <c r="AN42" i="70" s="1"/>
  <c r="AL42" i="70"/>
  <c r="AH40" i="70"/>
  <c r="AN40" i="70" s="1"/>
  <c r="AL40" i="70"/>
  <c r="AH39" i="70"/>
  <c r="AN39" i="70" s="1"/>
  <c r="AF39" i="70"/>
  <c r="AL39" i="70" s="1"/>
  <c r="AH38" i="70"/>
  <c r="AN38" i="70" s="1"/>
  <c r="AF38" i="70"/>
  <c r="AL38" i="70" s="1"/>
  <c r="AH37" i="70"/>
  <c r="AN37" i="70" s="1"/>
  <c r="AF37" i="70"/>
  <c r="AL37" i="70" s="1"/>
  <c r="AH36" i="70"/>
  <c r="AN36" i="70" s="1"/>
  <c r="AF36" i="70"/>
  <c r="AL36" i="70" s="1"/>
  <c r="AH31" i="70"/>
  <c r="AN31" i="70" s="1"/>
  <c r="AF31" i="70"/>
  <c r="AL31" i="70" s="1"/>
  <c r="AH30" i="70"/>
  <c r="AN30" i="70" s="1"/>
  <c r="AF30" i="70"/>
  <c r="AL30" i="70" s="1"/>
  <c r="AH29" i="70"/>
  <c r="AN29" i="70" s="1"/>
  <c r="AF29" i="70"/>
  <c r="AL29" i="70" s="1"/>
  <c r="AH25" i="70"/>
  <c r="AN25" i="70" s="1"/>
  <c r="AH23" i="70"/>
  <c r="AN23" i="70" s="1"/>
  <c r="AF23" i="70"/>
  <c r="AL23" i="70" s="1"/>
  <c r="AH22" i="70"/>
  <c r="AN22" i="70" s="1"/>
  <c r="AF22" i="70"/>
  <c r="AL22" i="70" s="1"/>
  <c r="AH21" i="70"/>
  <c r="AN21" i="70" s="1"/>
  <c r="AF21" i="70"/>
  <c r="AL21" i="70" s="1"/>
  <c r="AH20" i="70"/>
  <c r="AN20" i="70" s="1"/>
  <c r="AF20" i="70"/>
  <c r="AL20" i="70" s="1"/>
  <c r="AH19" i="70"/>
  <c r="AN19" i="70" s="1"/>
  <c r="AF19" i="70"/>
  <c r="AL19" i="70" s="1"/>
  <c r="AH11" i="70"/>
  <c r="AN11" i="70" s="1"/>
  <c r="AF11" i="70"/>
  <c r="AL11" i="70" s="1"/>
  <c r="AP25" i="70" l="1"/>
  <c r="AG13" i="74"/>
  <c r="AJ11" i="74" s="1"/>
  <c r="J27" i="108" s="1"/>
  <c r="AJ11" i="107"/>
  <c r="H29" i="105"/>
  <c r="J21" i="108"/>
  <c r="H30" i="105"/>
  <c r="J22" i="108"/>
  <c r="G4" i="107"/>
  <c r="H22" i="105"/>
  <c r="J29" i="108"/>
  <c r="AJ26" i="107"/>
  <c r="AG24" i="74"/>
  <c r="AG17" i="74"/>
  <c r="AJ31" i="107"/>
  <c r="J24" i="108" s="1"/>
  <c r="Z4" i="107"/>
  <c r="AJ35" i="74"/>
  <c r="AP39" i="70"/>
  <c r="AJ30" i="74"/>
  <c r="H21" i="105"/>
  <c r="AP39" i="106"/>
  <c r="AP38" i="106"/>
  <c r="AP29" i="70"/>
  <c r="AP13" i="106"/>
  <c r="AP12" i="106"/>
  <c r="AP20" i="106"/>
  <c r="AP11" i="106"/>
  <c r="AP21" i="106"/>
  <c r="AP40" i="106"/>
  <c r="AP31" i="106"/>
  <c r="AP22" i="106"/>
  <c r="AP40" i="70"/>
  <c r="AP36" i="70"/>
  <c r="AP29" i="106"/>
  <c r="AP22" i="70"/>
  <c r="AP42" i="70"/>
  <c r="AP37" i="70"/>
  <c r="AP30" i="70"/>
  <c r="AP38" i="70"/>
  <c r="AP31" i="70"/>
  <c r="AP21" i="70"/>
  <c r="AP23" i="70"/>
  <c r="AP19" i="70"/>
  <c r="AP20" i="70"/>
  <c r="AP11" i="70"/>
  <c r="P26" i="105"/>
  <c r="P32" i="105"/>
  <c r="P31" i="105"/>
  <c r="P30" i="105"/>
  <c r="P29" i="105"/>
  <c r="P28" i="105"/>
  <c r="P27" i="105"/>
  <c r="P18" i="105"/>
  <c r="P25" i="105"/>
  <c r="P19" i="105"/>
  <c r="AT33" i="70" l="1"/>
  <c r="AT26" i="70"/>
  <c r="J20" i="108"/>
  <c r="H28" i="105"/>
  <c r="H31" i="105"/>
  <c r="J23" i="108"/>
  <c r="H23" i="105"/>
  <c r="J30" i="108"/>
  <c r="P27" i="108"/>
  <c r="R27" i="108" s="1"/>
  <c r="N20" i="105"/>
  <c r="P20" i="105" s="1"/>
  <c r="P28" i="108"/>
  <c r="R28" i="108" s="1"/>
  <c r="N21" i="105"/>
  <c r="P21" i="105" s="1"/>
  <c r="H32" i="105"/>
  <c r="AT26" i="106"/>
  <c r="AT17" i="106"/>
  <c r="Q3" i="74" s="1"/>
  <c r="AT44" i="106"/>
  <c r="AJ3" i="107" s="1"/>
  <c r="AT35" i="106"/>
  <c r="Q3" i="107" s="1"/>
  <c r="AJ3" i="74" l="1"/>
  <c r="AT46" i="106"/>
  <c r="D18" i="108"/>
  <c r="T1" i="74"/>
  <c r="U6" i="74" s="1"/>
  <c r="D26" i="108" l="1"/>
  <c r="C19" i="105"/>
  <c r="Z4" i="74"/>
  <c r="H20" i="105" l="1"/>
  <c r="A1" i="74" l="1"/>
  <c r="G4" i="74" s="1"/>
  <c r="A36" i="70"/>
  <c r="A29" i="70"/>
  <c r="A21" i="70"/>
  <c r="A20" i="70"/>
  <c r="A19" i="70"/>
  <c r="A11" i="70"/>
  <c r="AT8" i="70"/>
  <c r="AT7" i="70"/>
  <c r="AT6" i="70"/>
  <c r="AT5" i="70"/>
  <c r="AT4" i="70"/>
  <c r="AT3" i="70"/>
  <c r="B6" i="74" l="1"/>
  <c r="AT16" i="70" l="1"/>
  <c r="Q6" i="74" s="1"/>
  <c r="E18" i="108" s="1"/>
  <c r="AJ6" i="74"/>
  <c r="AJ9" i="74" s="1"/>
  <c r="Q6" i="107"/>
  <c r="AT43" i="70"/>
  <c r="AJ6" i="107" s="1"/>
  <c r="AJ9" i="107" s="1"/>
  <c r="E25" i="108" l="1"/>
  <c r="F25" i="108" s="1"/>
  <c r="Q44" i="107"/>
  <c r="Q9" i="107"/>
  <c r="E26" i="105"/>
  <c r="F26" i="105" s="1"/>
  <c r="E19" i="108"/>
  <c r="F19" i="108" s="1"/>
  <c r="AJ44" i="107"/>
  <c r="E27" i="105"/>
  <c r="F27" i="105" s="1"/>
  <c r="E19" i="105"/>
  <c r="F19" i="105" s="1"/>
  <c r="E26" i="108"/>
  <c r="F26" i="108" s="1"/>
  <c r="G26" i="108" s="1"/>
  <c r="Q44" i="74"/>
  <c r="AJ44" i="74"/>
  <c r="Q9" i="74"/>
  <c r="AT45" i="70"/>
  <c r="I18" i="108" l="1"/>
  <c r="H27" i="105"/>
  <c r="Q27" i="105" s="1"/>
  <c r="J19" i="108"/>
  <c r="G18" i="108"/>
  <c r="H26" i="105"/>
  <c r="Q26" i="105" s="1"/>
  <c r="J25" i="108"/>
  <c r="H18" i="105"/>
  <c r="Q18" i="105" s="1"/>
  <c r="J18" i="108"/>
  <c r="H19" i="105"/>
  <c r="Q19" i="105" s="1"/>
  <c r="J26" i="108"/>
  <c r="S26" i="108" s="1"/>
  <c r="S18" i="108" l="1"/>
</calcChain>
</file>

<file path=xl/sharedStrings.xml><?xml version="1.0" encoding="utf-8"?>
<sst xmlns="http://schemas.openxmlformats.org/spreadsheetml/2006/main" count="1106" uniqueCount="192">
  <si>
    <t>=</t>
    <phoneticPr fontId="1" type="noConversion"/>
  </si>
  <si>
    <t>m²</t>
  </si>
  <si>
    <t>m²</t>
    <phoneticPr fontId="1" type="noConversion"/>
  </si>
  <si>
    <t>Window to Wall Ratio (WWR)</t>
    <phoneticPr fontId="1" type="noConversion"/>
  </si>
  <si>
    <t>XXX</t>
    <phoneticPr fontId="1" type="noConversion"/>
  </si>
  <si>
    <t>Schematic Section</t>
    <phoneticPr fontId="1" type="noConversion"/>
  </si>
  <si>
    <t>Sheet no.</t>
    <phoneticPr fontId="1" type="noConversion"/>
  </si>
  <si>
    <t xml:space="preserve"> </t>
    <phoneticPr fontId="1" type="noConversion"/>
  </si>
  <si>
    <t>Floor Plans</t>
    <phoneticPr fontId="1" type="noConversion"/>
  </si>
  <si>
    <t>Sheet no.</t>
    <phoneticPr fontId="1" type="noConversion"/>
  </si>
  <si>
    <t>TYPICAL SECTION OF BALCONY</t>
    <phoneticPr fontId="1" type="noConversion"/>
  </si>
  <si>
    <t>Gross Wall Area (Opaque walls + Glazing Areas) Calculation</t>
    <phoneticPr fontId="1" type="noConversion"/>
  </si>
  <si>
    <t>Sheet no.</t>
    <phoneticPr fontId="1" type="noConversion"/>
  </si>
  <si>
    <t>Storey heights (Residential Units) :</t>
    <phoneticPr fontId="1" type="noConversion"/>
  </si>
  <si>
    <t>=</t>
    <phoneticPr fontId="1" type="noConversion"/>
  </si>
  <si>
    <t>m</t>
    <phoneticPr fontId="1" type="noConversion"/>
  </si>
  <si>
    <t>(</t>
    <phoneticPr fontId="1" type="noConversion"/>
  </si>
  <si>
    <t>East Elevations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</si>
  <si>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</si>
  <si>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</si>
  <si>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</si>
  <si>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=</t>
    <phoneticPr fontId="1" type="noConversion"/>
  </si>
  <si>
    <t>m²</t>
    <phoneticPr fontId="1" type="noConversion"/>
  </si>
  <si>
    <t>m²</t>
    <phoneticPr fontId="1" type="noConversion"/>
  </si>
  <si>
    <t>x</t>
    <phoneticPr fontId="1" type="noConversion"/>
  </si>
  <si>
    <t>=</t>
    <phoneticPr fontId="1" type="noConversion"/>
  </si>
  <si>
    <t>m²</t>
    <phoneticPr fontId="1" type="noConversion"/>
  </si>
  <si>
    <t>Gross Wall Areas</t>
    <phoneticPr fontId="1" type="noConversion"/>
  </si>
  <si>
    <t>North Elevations</t>
    <phoneticPr fontId="1" type="noConversion"/>
  </si>
  <si>
    <t>m²</t>
    <phoneticPr fontId="1" type="noConversion"/>
  </si>
  <si>
    <t>Gross Wall Areas</t>
    <phoneticPr fontId="1" type="noConversion"/>
  </si>
  <si>
    <t>West Elevations</t>
    <phoneticPr fontId="1" type="noConversion"/>
  </si>
  <si>
    <t>m²</t>
    <phoneticPr fontId="1" type="noConversion"/>
  </si>
  <si>
    <t>Gross Wall Areas</t>
    <phoneticPr fontId="1" type="noConversion"/>
  </si>
  <si>
    <t>South Elevations</t>
    <phoneticPr fontId="1" type="noConversion"/>
  </si>
  <si>
    <t>Total Gross Wall Areas</t>
    <phoneticPr fontId="1" type="noConversion"/>
  </si>
  <si>
    <t>Total Glazing Area (Window + Balcony) Calculation</t>
    <phoneticPr fontId="1" type="noConversion"/>
  </si>
  <si>
    <t>Glazing Areas at</t>
    <phoneticPr fontId="1" type="noConversion"/>
  </si>
  <si>
    <t>Breakdown of Glazing Areas</t>
    <phoneticPr fontId="1" type="noConversion"/>
  </si>
  <si>
    <t>Glazing Areas</t>
    <phoneticPr fontId="1" type="noConversion"/>
  </si>
  <si>
    <t xml:space="preserve">Unshaded </t>
    <phoneticPr fontId="1" type="noConversion"/>
  </si>
  <si>
    <t>E-F1</t>
    <phoneticPr fontId="1" type="noConversion"/>
  </si>
  <si>
    <t>)</t>
    <phoneticPr fontId="1" type="noConversion"/>
  </si>
  <si>
    <t>Glazing heights (Residential Units) :</t>
    <phoneticPr fontId="1" type="noConversion"/>
  </si>
  <si>
    <t>N-F2</t>
    <phoneticPr fontId="1" type="noConversion"/>
  </si>
  <si>
    <t>N-F1</t>
    <phoneticPr fontId="1" type="noConversion"/>
  </si>
  <si>
    <t>S-F1</t>
    <phoneticPr fontId="1" type="noConversion"/>
  </si>
  <si>
    <t>TYPICAL SECTION OF WINDOW</t>
    <phoneticPr fontId="1" type="noConversion"/>
  </si>
  <si>
    <t>Typical Sections</t>
    <phoneticPr fontId="1" type="noConversion"/>
  </si>
  <si>
    <t xml:space="preserve">1/F-34/F </t>
    <phoneticPr fontId="1" type="noConversion"/>
  </si>
  <si>
    <t>35/F</t>
    <phoneticPr fontId="1" type="noConversion"/>
  </si>
  <si>
    <t>36/F</t>
    <phoneticPr fontId="1" type="noConversion"/>
  </si>
  <si>
    <t>1/F-34/F (Window)</t>
    <phoneticPr fontId="1" type="noConversion"/>
  </si>
  <si>
    <t>1/F-34/F (Balcony)</t>
    <phoneticPr fontId="1" type="noConversion"/>
  </si>
  <si>
    <t>35/F (Window)</t>
    <phoneticPr fontId="1" type="noConversion"/>
  </si>
  <si>
    <t>35/F (Balcony)</t>
    <phoneticPr fontId="1" type="noConversion"/>
  </si>
  <si>
    <t>36/F (Window)</t>
    <phoneticPr fontId="1" type="noConversion"/>
  </si>
  <si>
    <t>36/F (Balcony)</t>
    <phoneticPr fontId="1" type="noConversion"/>
  </si>
  <si>
    <t xml:space="preserve">Gross Wall Areas </t>
    <phoneticPr fontId="1" type="noConversion"/>
  </si>
  <si>
    <t>(Opaque Walls + Glazing Areas) (Ao) at</t>
    <phoneticPr fontId="1" type="noConversion"/>
  </si>
  <si>
    <t xml:space="preserve"> (Opaque Walls + Glazing Areas) (Ao) at</t>
    <phoneticPr fontId="1" type="noConversion"/>
  </si>
  <si>
    <t>x</t>
    <phoneticPr fontId="1" type="noConversion"/>
  </si>
  <si>
    <t>=</t>
    <phoneticPr fontId="1" type="noConversion"/>
  </si>
  <si>
    <t>N (N-F1)</t>
    <phoneticPr fontId="1" type="noConversion"/>
  </si>
  <si>
    <t>N (N-F2)</t>
    <phoneticPr fontId="1" type="noConversion"/>
  </si>
  <si>
    <t>N (N-F3)</t>
    <phoneticPr fontId="1" type="noConversion"/>
  </si>
  <si>
    <t>E (E-F1)</t>
    <phoneticPr fontId="1" type="noConversion"/>
  </si>
  <si>
    <t>S (S-F1)</t>
    <phoneticPr fontId="1" type="noConversion"/>
  </si>
  <si>
    <t>S (S-F2)</t>
  </si>
  <si>
    <t>S (S-F3)</t>
  </si>
  <si>
    <t>S (S-F4)</t>
  </si>
  <si>
    <t>S (S-F5)</t>
  </si>
  <si>
    <t>S (S-F6)</t>
  </si>
  <si>
    <t>W (W-F1)</t>
    <phoneticPr fontId="1" type="noConversion"/>
  </si>
  <si>
    <t>Facade Orientation Facing</t>
    <phoneticPr fontId="1" type="noConversion"/>
  </si>
  <si>
    <t xml:space="preserve">Gross Wall Area
(m²) </t>
    <phoneticPr fontId="1" type="noConversion"/>
  </si>
  <si>
    <t>Glazing Area
(m²)</t>
    <phoneticPr fontId="1" type="noConversion"/>
  </si>
  <si>
    <t>Glazing Type</t>
    <phoneticPr fontId="1" type="noConversion"/>
  </si>
  <si>
    <t>x</t>
  </si>
  <si>
    <t>=</t>
  </si>
  <si>
    <t>Compliance Check</t>
    <phoneticPr fontId="1" type="noConversion"/>
  </si>
  <si>
    <t xml:space="preserve">Total Glazing Area
(m²) </t>
    <phoneticPr fontId="1" type="noConversion"/>
  </si>
  <si>
    <t>WWR</t>
    <phoneticPr fontId="1" type="noConversion"/>
  </si>
  <si>
    <t>Average WWR</t>
    <phoneticPr fontId="1" type="noConversion"/>
  </si>
  <si>
    <t>Glass Description</t>
    <phoneticPr fontId="1" type="noConversion"/>
  </si>
  <si>
    <t>Category</t>
    <phoneticPr fontId="1" type="noConversion"/>
  </si>
  <si>
    <t>NNE to NNW (Category A)</t>
    <phoneticPr fontId="1" type="noConversion"/>
  </si>
  <si>
    <t>NNW to NNE (Category B)</t>
    <phoneticPr fontId="1" type="noConversion"/>
  </si>
  <si>
    <t>6mm tinted</t>
    <phoneticPr fontId="1" type="noConversion"/>
  </si>
  <si>
    <t>6mm tinted</t>
    <phoneticPr fontId="1" type="noConversion"/>
  </si>
  <si>
    <t>6+12+6 single low-e IGU</t>
    <phoneticPr fontId="1" type="noConversion"/>
  </si>
  <si>
    <t xml:space="preserve">Deemed to Satisfy RTTVwall </t>
    <phoneticPr fontId="1" type="noConversion"/>
  </si>
  <si>
    <t xml:space="preserve">Deemed to Satisfy RTTVwall </t>
    <phoneticPr fontId="1" type="noConversion"/>
  </si>
  <si>
    <t xml:space="preserve">Deemed to Satisfy RTTVwall </t>
    <phoneticPr fontId="1" type="noConversion"/>
  </si>
  <si>
    <t xml:space="preserve">Absorptivity </t>
    <phoneticPr fontId="1" type="noConversion"/>
  </si>
  <si>
    <t>North</t>
    <phoneticPr fontId="1" type="noConversion"/>
  </si>
  <si>
    <t>East</t>
    <phoneticPr fontId="1" type="noConversion"/>
  </si>
  <si>
    <t>South</t>
    <phoneticPr fontId="1" type="noConversion"/>
  </si>
  <si>
    <t>West</t>
    <phoneticPr fontId="1" type="noConversion"/>
  </si>
  <si>
    <t>+</t>
    <phoneticPr fontId="1" type="noConversion"/>
  </si>
  <si>
    <t>=</t>
    <phoneticPr fontId="1" type="noConversion"/>
  </si>
  <si>
    <t>Gross Glazing Areas</t>
    <phoneticPr fontId="1" type="noConversion"/>
  </si>
  <si>
    <t>x</t>
    <phoneticPr fontId="1" type="noConversion"/>
  </si>
  <si>
    <t>N-F3</t>
    <phoneticPr fontId="1" type="noConversion"/>
  </si>
  <si>
    <t>N-F4</t>
    <phoneticPr fontId="1" type="noConversion"/>
  </si>
  <si>
    <t>Shaded by Balcony &amp; Built-Fin (Projection on Left)</t>
    <phoneticPr fontId="1" type="noConversion"/>
  </si>
  <si>
    <t>Shaded by Balcony &amp; Built-Fin (Projection on Right)</t>
    <phoneticPr fontId="1" type="noConversion"/>
  </si>
  <si>
    <t>Shaded by Built-Fin (Projection on Left)</t>
    <phoneticPr fontId="1" type="noConversion"/>
  </si>
  <si>
    <t>Shaded by Built-Fin (Projection on Right)</t>
    <phoneticPr fontId="1" type="noConversion"/>
  </si>
  <si>
    <t>N-F5</t>
    <phoneticPr fontId="1" type="noConversion"/>
  </si>
  <si>
    <t>N-F6</t>
    <phoneticPr fontId="1" type="noConversion"/>
  </si>
  <si>
    <t>W-F1</t>
    <phoneticPr fontId="1" type="noConversion"/>
  </si>
  <si>
    <t>S-F2</t>
    <phoneticPr fontId="1" type="noConversion"/>
  </si>
  <si>
    <t>S-F3</t>
    <phoneticPr fontId="1" type="noConversion"/>
  </si>
  <si>
    <t>S-F4</t>
    <phoneticPr fontId="1" type="noConversion"/>
  </si>
  <si>
    <t>S-F5</t>
    <phoneticPr fontId="1" type="noConversion"/>
  </si>
  <si>
    <t xml:space="preserve">Shaded by Balcony </t>
    <phoneticPr fontId="1" type="noConversion"/>
  </si>
  <si>
    <t>+</t>
    <phoneticPr fontId="1" type="noConversion"/>
  </si>
  <si>
    <t>Shaded by Vertical Fin (Projection on Left)</t>
    <phoneticPr fontId="1" type="noConversion"/>
  </si>
  <si>
    <t>Shaded by Vertical Fin (Projection on Right)</t>
    <phoneticPr fontId="1" type="noConversion"/>
  </si>
  <si>
    <t>S-F6</t>
    <phoneticPr fontId="1" type="noConversion"/>
  </si>
  <si>
    <t>N (N-F4)</t>
  </si>
  <si>
    <t>N (N-F5)</t>
  </si>
  <si>
    <t>N (N-F6)</t>
  </si>
  <si>
    <t>OPF</t>
    <phoneticPr fontId="1" type="noConversion"/>
  </si>
  <si>
    <t>/</t>
    <phoneticPr fontId="1" type="noConversion"/>
  </si>
  <si>
    <t>=</t>
    <phoneticPr fontId="1" type="noConversion"/>
  </si>
  <si>
    <t>SPF</t>
    <phoneticPr fontId="1" type="noConversion"/>
  </si>
  <si>
    <t>/(</t>
    <phoneticPr fontId="1" type="noConversion"/>
  </si>
  <si>
    <t>)=</t>
    <phoneticPr fontId="1" type="noConversion"/>
  </si>
  <si>
    <t>ECS1</t>
    <phoneticPr fontId="1" type="noConversion"/>
  </si>
  <si>
    <t>ECS2</t>
  </si>
  <si>
    <t>ECS</t>
    <phoneticPr fontId="1" type="noConversion"/>
  </si>
  <si>
    <t>ECS</t>
    <phoneticPr fontId="1" type="noConversion"/>
  </si>
  <si>
    <t>External Wall Material (Colour/Finish)</t>
    <phoneticPr fontId="1" type="noConversion"/>
  </si>
  <si>
    <t>% of wall area</t>
    <phoneticPr fontId="1" type="noConversion"/>
  </si>
  <si>
    <t>white matt mosaic tiles</t>
    <phoneticPr fontId="1" type="noConversion"/>
  </si>
  <si>
    <t>light green matt mosaic tiles</t>
    <phoneticPr fontId="1" type="noConversion"/>
  </si>
  <si>
    <t>yellow matt mosaic tiles</t>
    <phoneticPr fontId="1" type="noConversion"/>
  </si>
  <si>
    <t xml:space="preserve">Average Absorptivity </t>
    <phoneticPr fontId="1" type="noConversion"/>
  </si>
  <si>
    <t>Orientation</t>
    <phoneticPr fontId="1" type="noConversion"/>
  </si>
  <si>
    <t xml:space="preserve">Absorptivity  </t>
    <phoneticPr fontId="1" type="noConversion"/>
  </si>
  <si>
    <t>East</t>
    <phoneticPr fontId="1" type="noConversion"/>
  </si>
  <si>
    <t>West</t>
    <phoneticPr fontId="1" type="noConversion"/>
  </si>
  <si>
    <t>North</t>
    <phoneticPr fontId="1" type="noConversion"/>
  </si>
  <si>
    <t>South</t>
    <phoneticPr fontId="1" type="noConversion"/>
  </si>
  <si>
    <t>Calculation of Absortivity:</t>
    <phoneticPr fontId="1" type="noConversion"/>
  </si>
  <si>
    <t>Deemed to Satisfy Criteria</t>
    <phoneticPr fontId="1" type="noConversion"/>
  </si>
  <si>
    <t xml:space="preserve">Average 
SC Facade </t>
    <phoneticPr fontId="1" type="noConversion"/>
  </si>
  <si>
    <t>SC Facade
(SC)</t>
    <phoneticPr fontId="1" type="noConversion"/>
  </si>
  <si>
    <t>ESC Shading Device</t>
    <phoneticPr fontId="1" type="noConversion"/>
  </si>
  <si>
    <t>SC Glass</t>
    <phoneticPr fontId="1" type="noConversion"/>
  </si>
  <si>
    <t>ER Glass (%)</t>
    <phoneticPr fontId="1" type="noConversion"/>
  </si>
  <si>
    <t>VLT Glass (%)</t>
    <phoneticPr fontId="1" type="noConversion"/>
  </si>
  <si>
    <t>Compliance Check for Deemed to Satisfy RTTVwall Criteria:</t>
    <phoneticPr fontId="1" type="noConversion"/>
  </si>
  <si>
    <t>Average Absorptivity</t>
    <phoneticPr fontId="1" type="noConversion"/>
  </si>
  <si>
    <t>Total Gross Glazing Areas</t>
    <phoneticPr fontId="1" type="noConversion"/>
  </si>
  <si>
    <r>
      <t xml:space="preserve">&lt;= </t>
    </r>
    <r>
      <rPr>
        <b/>
        <sz val="9"/>
        <color rgb="FFFF0000"/>
        <rFont val="Arial Narrow"/>
        <family val="2"/>
      </rPr>
      <t>0.59          (WWR&lt;=0.54)</t>
    </r>
    <r>
      <rPr>
        <b/>
        <sz val="9"/>
        <color theme="1"/>
        <rFont val="Arial Narrow"/>
        <family val="2"/>
      </rPr>
      <t xml:space="preserve"> ok</t>
    </r>
    <phoneticPr fontId="1" type="noConversion"/>
  </si>
  <si>
    <r>
      <t xml:space="preserve">&lt;= </t>
    </r>
    <r>
      <rPr>
        <b/>
        <sz val="9"/>
        <color rgb="FFFF0000"/>
        <rFont val="Arial Narrow"/>
        <family val="2"/>
      </rPr>
      <t>0.76          (WWR&lt;=0.22)</t>
    </r>
    <r>
      <rPr>
        <b/>
        <sz val="9"/>
        <color theme="1"/>
        <rFont val="Arial Narrow"/>
        <family val="2"/>
      </rPr>
      <t xml:space="preserve">        ok</t>
    </r>
    <phoneticPr fontId="1" type="noConversion"/>
  </si>
  <si>
    <r>
      <t xml:space="preserve">&lt;= </t>
    </r>
    <r>
      <rPr>
        <b/>
        <sz val="9"/>
        <color rgb="FFFF0000"/>
        <rFont val="Arial Narrow"/>
        <family val="2"/>
      </rPr>
      <t xml:space="preserve">0.44         (WWR&lt;=0.54) </t>
    </r>
    <r>
      <rPr>
        <b/>
        <sz val="9"/>
        <color theme="1"/>
        <rFont val="Arial Narrow"/>
        <family val="2"/>
      </rPr>
      <t xml:space="preserve">      
ok</t>
    </r>
    <phoneticPr fontId="1" type="noConversion"/>
  </si>
  <si>
    <r>
      <t xml:space="preserve">&lt;= </t>
    </r>
    <r>
      <rPr>
        <b/>
        <sz val="9"/>
        <color rgb="FFFF0000"/>
        <rFont val="Arial Narrow"/>
        <family val="2"/>
      </rPr>
      <t xml:space="preserve">0.75          (WWR&lt;=0.20) </t>
    </r>
    <r>
      <rPr>
        <b/>
        <sz val="9"/>
        <color theme="1"/>
        <rFont val="Arial Narrow"/>
        <family val="2"/>
      </rPr>
      <t xml:space="preserve">       ok</t>
    </r>
    <phoneticPr fontId="1" type="noConversion"/>
  </si>
  <si>
    <t>BD Ref No. :</t>
    <phoneticPr fontId="1" type="noConversion"/>
  </si>
  <si>
    <t>Building Address :</t>
    <phoneticPr fontId="1" type="noConversion"/>
  </si>
  <si>
    <r>
      <t xml:space="preserve">&lt;= </t>
    </r>
    <r>
      <rPr>
        <b/>
        <sz val="9"/>
        <color rgb="FFFF0000"/>
        <rFont val="Arial Narrow"/>
        <family val="2"/>
      </rPr>
      <t>0.59          (WWR&lt;=0.54)</t>
    </r>
    <r>
      <rPr>
        <b/>
        <sz val="9"/>
        <color theme="1"/>
        <rFont val="Arial Narrow"/>
        <family val="2"/>
      </rPr>
      <t xml:space="preserve"> ok</t>
    </r>
    <phoneticPr fontId="1" type="noConversion"/>
  </si>
  <si>
    <r>
      <t xml:space="preserve">&lt;= </t>
    </r>
    <r>
      <rPr>
        <b/>
        <sz val="9"/>
        <color rgb="FFFF0000"/>
        <rFont val="Arial Narrow"/>
        <family val="2"/>
      </rPr>
      <t>0.56          (WWR&lt;=0.38)</t>
    </r>
    <r>
      <rPr>
        <b/>
        <sz val="9"/>
        <color theme="1"/>
        <rFont val="Arial Narrow"/>
        <family val="2"/>
      </rPr>
      <t xml:space="preserve">        ok</t>
    </r>
    <phoneticPr fontId="1" type="noConversion"/>
  </si>
  <si>
    <t>SWIMMING POOL WITH</t>
    <phoneticPr fontId="1" type="noConversion"/>
  </si>
  <si>
    <t>DOUBLE SLAB CONSTRUCTION</t>
    <phoneticPr fontId="1" type="noConversion"/>
  </si>
  <si>
    <t>)x</t>
    <phoneticPr fontId="1" type="noConversion"/>
  </si>
  <si>
    <t>Gross Wall Area  =  Total Length of Opaque Walls &amp; Glazing   x  Storey Height  x  No. of Storeys</t>
    <phoneticPr fontId="1" type="noConversion"/>
  </si>
  <si>
    <t>(</t>
    <phoneticPr fontId="1" type="noConversion"/>
  </si>
  <si>
    <t>Gross Glazing Area  =  Total Length of  Glazing   x  Glazing Height  x  No. of Storeys</t>
    <phoneticPr fontId="1" type="noConversion"/>
  </si>
  <si>
    <t>Gross Glazing Area  =  Total Length of  Glazing   x  Glazing Height  x  No. of Storeys</t>
    <phoneticPr fontId="1" type="noConversion"/>
  </si>
  <si>
    <t>Shaded by  Cover of Balcony</t>
    <phoneticPr fontId="1" type="noConversion"/>
  </si>
  <si>
    <t>N-F7</t>
    <phoneticPr fontId="1" type="noConversion"/>
  </si>
  <si>
    <t>Glazing Area  =  Length of  Glazing   x  Glazing Height  x  No. of Storeys</t>
    <phoneticPr fontId="1" type="noConversion"/>
  </si>
  <si>
    <t>Glazing Area  =  Length of  Glazing  x  Glazing Height  x  No. of Storeys</t>
    <phoneticPr fontId="1" type="noConversion"/>
  </si>
  <si>
    <t>N (N-F7)</t>
    <phoneticPr fontId="1" type="noConversion"/>
  </si>
  <si>
    <t xml:space="preserve">Average absorptivity </t>
    <phoneticPr fontId="1" type="noConversion"/>
  </si>
  <si>
    <t xml:space="preserve">Average Absorptivity  </t>
    <phoneticPr fontId="1" type="noConversion"/>
  </si>
  <si>
    <t xml:space="preserve">Dominant External Wall Material more than 60% of the gross wall area </t>
    <phoneticPr fontId="1" type="noConversion"/>
  </si>
  <si>
    <t>+</t>
    <phoneticPr fontId="1" type="noConversion"/>
  </si>
  <si>
    <t>R/F(Stairhood)</t>
    <phoneticPr fontId="1" type="noConversion"/>
  </si>
  <si>
    <t>+</t>
    <phoneticPr fontId="1" type="noConversion"/>
  </si>
  <si>
    <t>R/F (Stairhood)</t>
    <phoneticPr fontId="1" type="noConversion"/>
  </si>
  <si>
    <t>+</t>
    <phoneticPr fontId="1" type="noConversion"/>
  </si>
  <si>
    <t>R/F</t>
    <phoneticPr fontId="1" type="noConversion"/>
  </si>
  <si>
    <t>R/F (Glass Door &amp; Wall)</t>
    <phoneticPr fontId="1" type="noConversion"/>
  </si>
  <si>
    <t>/</t>
    <phoneticPr fontId="1" type="noConversion"/>
  </si>
  <si>
    <t>R/F(Stairhood)</t>
    <phoneticPr fontId="1" type="noConversion"/>
  </si>
  <si>
    <t>Guidelines on Design and Construction Requirements for Energy Efficiency of Residential Buildings 2014</t>
    <phoneticPr fontId="1" type="noConversion"/>
  </si>
  <si>
    <r>
      <t>Deemed to Satisfy RTTV</t>
    </r>
    <r>
      <rPr>
        <b/>
        <vertAlign val="subscript"/>
        <sz val="14"/>
        <color theme="1"/>
        <rFont val="Arial Narrow"/>
        <family val="2"/>
      </rPr>
      <t>wall</t>
    </r>
    <r>
      <rPr>
        <b/>
        <sz val="14"/>
        <color theme="1"/>
        <rFont val="Arial Narrow"/>
        <family val="2"/>
      </rPr>
      <t xml:space="preserve"> (Compliance Check Method 2)</t>
    </r>
    <phoneticPr fontId="1" type="noConversion"/>
  </si>
  <si>
    <r>
      <t>Deemed to Satisfy RTTV</t>
    </r>
    <r>
      <rPr>
        <b/>
        <vertAlign val="subscript"/>
        <sz val="14"/>
        <color theme="1"/>
        <rFont val="Arial Narrow"/>
        <family val="2"/>
      </rPr>
      <t>wall</t>
    </r>
    <r>
      <rPr>
        <b/>
        <sz val="14"/>
        <color theme="1"/>
        <rFont val="Arial Narrow"/>
        <family val="2"/>
      </rPr>
      <t xml:space="preserve"> (Compliance Check Method 1)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</si>
</sst>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"/>
    <numFmt numFmtId="177" formatCode="0.0"/>
    <numFmt numFmtId="178" formatCode="0.00_ "/>
  </numFmts>
  <fonts count="2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rgb="FFFA7D00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b/>
      <u/>
      <sz val="12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11"/>
      <color theme="1"/>
      <name val="Arial Narrow"/>
      <family val="2"/>
    </font>
    <font>
      <b/>
      <u/>
      <sz val="8"/>
      <color theme="1"/>
      <name val="Arial Narrow"/>
      <family val="2"/>
    </font>
    <font>
      <b/>
      <u/>
      <sz val="9"/>
      <color theme="1"/>
      <name val="Arial Narrow"/>
      <family val="2"/>
    </font>
    <font>
      <b/>
      <u/>
      <sz val="14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b/>
      <u/>
      <sz val="16"/>
      <color theme="1"/>
      <name val="Arial Narrow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vertAlign val="subscript"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0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51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0" fontId="10" fillId="0" borderId="0" xfId="0" applyFont="1"/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21" fillId="0" borderId="0" xfId="0" applyFont="1" applyAlignment="1"/>
    <xf numFmtId="0" fontId="4" fillId="0" borderId="0" xfId="0" applyFont="1" applyAlignment="1"/>
    <xf numFmtId="0" fontId="15" fillId="0" borderId="0" xfId="0" applyFont="1" applyAlignment="1"/>
    <xf numFmtId="0" fontId="6" fillId="0" borderId="0" xfId="0" quotePrefix="1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quotePrefix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11" fillId="0" borderId="15" xfId="1" applyFont="1" applyFill="1" applyBorder="1" applyAlignment="1">
      <alignment vertical="center"/>
    </xf>
    <xf numFmtId="2" fontId="2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2" fontId="10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 wrapText="1"/>
    </xf>
    <xf numFmtId="178" fontId="10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2" fontId="16" fillId="0" borderId="0" xfId="0" applyNumberFormat="1" applyFont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2" fontId="23" fillId="0" borderId="0" xfId="0" quotePrefix="1" applyNumberFormat="1" applyFont="1" applyBorder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2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2" fontId="22" fillId="0" borderId="17" xfId="0" applyNumberFormat="1" applyFont="1" applyFill="1" applyBorder="1" applyAlignment="1">
      <alignment horizontal="center" vertical="center" shrinkToFit="1"/>
    </xf>
    <xf numFmtId="177" fontId="16" fillId="0" borderId="17" xfId="0" quotePrefix="1" applyNumberFormat="1" applyFont="1" applyFill="1" applyBorder="1" applyAlignment="1">
      <alignment horizontal="center" vertical="center"/>
    </xf>
    <xf numFmtId="176" fontId="16" fillId="0" borderId="17" xfId="0" quotePrefix="1" applyNumberFormat="1" applyFont="1" applyFill="1" applyBorder="1" applyAlignment="1">
      <alignment horizontal="center" vertical="center"/>
    </xf>
    <xf numFmtId="0" fontId="23" fillId="0" borderId="17" xfId="0" quotePrefix="1" applyFont="1" applyFill="1" applyBorder="1" applyAlignment="1">
      <alignment horizontal="center" vertical="center" shrinkToFit="1"/>
    </xf>
    <xf numFmtId="2" fontId="22" fillId="0" borderId="2" xfId="0" applyNumberFormat="1" applyFont="1" applyFill="1" applyBorder="1" applyAlignment="1">
      <alignment horizontal="center" vertical="center" shrinkToFit="1"/>
    </xf>
    <xf numFmtId="177" fontId="16" fillId="0" borderId="2" xfId="0" quotePrefix="1" applyNumberFormat="1" applyFont="1" applyFill="1" applyBorder="1" applyAlignment="1">
      <alignment horizontal="center" vertical="center"/>
    </xf>
    <xf numFmtId="176" fontId="16" fillId="0" borderId="2" xfId="0" quotePrefix="1" applyNumberFormat="1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 shrinkToFit="1"/>
    </xf>
    <xf numFmtId="2" fontId="22" fillId="0" borderId="4" xfId="0" applyNumberFormat="1" applyFont="1" applyFill="1" applyBorder="1" applyAlignment="1">
      <alignment horizontal="center" vertical="center" shrinkToFit="1"/>
    </xf>
    <xf numFmtId="177" fontId="16" fillId="0" borderId="4" xfId="0" quotePrefix="1" applyNumberFormat="1" applyFont="1" applyFill="1" applyBorder="1" applyAlignment="1">
      <alignment horizontal="center" vertical="center"/>
    </xf>
    <xf numFmtId="176" fontId="16" fillId="0" borderId="4" xfId="0" quotePrefix="1" applyNumberFormat="1" applyFont="1" applyFill="1" applyBorder="1" applyAlignment="1">
      <alignment horizontal="center" vertical="center"/>
    </xf>
    <xf numFmtId="0" fontId="23" fillId="0" borderId="4" xfId="0" quotePrefix="1" applyFont="1" applyFill="1" applyBorder="1" applyAlignment="1">
      <alignment horizontal="center" vertical="center" shrinkToFit="1"/>
    </xf>
    <xf numFmtId="2" fontId="24" fillId="0" borderId="0" xfId="0" applyNumberFormat="1" applyFont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 wrapText="1"/>
    </xf>
    <xf numFmtId="178" fontId="24" fillId="0" borderId="0" xfId="0" applyNumberFormat="1" applyFont="1" applyBorder="1" applyAlignment="1">
      <alignment horizontal="center" vertical="center" wrapText="1"/>
    </xf>
    <xf numFmtId="2" fontId="22" fillId="0" borderId="6" xfId="0" applyNumberFormat="1" applyFont="1" applyFill="1" applyBorder="1" applyAlignment="1">
      <alignment horizontal="center" vertical="center" shrinkToFit="1"/>
    </xf>
    <xf numFmtId="177" fontId="16" fillId="0" borderId="6" xfId="0" quotePrefix="1" applyNumberFormat="1" applyFont="1" applyFill="1" applyBorder="1" applyAlignment="1">
      <alignment horizontal="center" vertical="center"/>
    </xf>
    <xf numFmtId="176" fontId="16" fillId="0" borderId="6" xfId="0" quotePrefix="1" applyNumberFormat="1" applyFont="1" applyFill="1" applyBorder="1" applyAlignment="1">
      <alignment horizontal="center" vertical="center"/>
    </xf>
    <xf numFmtId="0" fontId="23" fillId="0" borderId="6" xfId="0" quotePrefix="1" applyFont="1" applyFill="1" applyBorder="1" applyAlignment="1">
      <alignment horizontal="center" vertical="center" shrinkToFit="1"/>
    </xf>
    <xf numFmtId="2" fontId="23" fillId="0" borderId="2" xfId="0" applyNumberFormat="1" applyFont="1" applyFill="1" applyBorder="1" applyAlignment="1">
      <alignment horizontal="center" vertical="center"/>
    </xf>
    <xf numFmtId="2" fontId="23" fillId="0" borderId="4" xfId="0" applyNumberFormat="1" applyFont="1" applyFill="1" applyBorder="1" applyAlignment="1">
      <alignment horizontal="center" vertical="center"/>
    </xf>
    <xf numFmtId="2" fontId="23" fillId="0" borderId="6" xfId="0" applyNumberFormat="1" applyFont="1" applyFill="1" applyBorder="1" applyAlignment="1">
      <alignment horizontal="center" vertical="center"/>
    </xf>
    <xf numFmtId="2" fontId="22" fillId="0" borderId="8" xfId="0" applyNumberFormat="1" applyFont="1" applyFill="1" applyBorder="1" applyAlignment="1">
      <alignment horizontal="center" vertical="center" shrinkToFit="1"/>
    </xf>
    <xf numFmtId="177" fontId="16" fillId="0" borderId="8" xfId="0" quotePrefix="1" applyNumberFormat="1" applyFont="1" applyFill="1" applyBorder="1" applyAlignment="1">
      <alignment horizontal="center" vertical="center"/>
    </xf>
    <xf numFmtId="176" fontId="16" fillId="0" borderId="8" xfId="0" quotePrefix="1" applyNumberFormat="1" applyFont="1" applyFill="1" applyBorder="1" applyAlignment="1">
      <alignment horizontal="center" vertical="center"/>
    </xf>
    <xf numFmtId="0" fontId="23" fillId="0" borderId="8" xfId="0" quotePrefix="1" applyFont="1" applyFill="1" applyBorder="1" applyAlignment="1">
      <alignment horizontal="center" vertical="center" shrinkToFit="1"/>
    </xf>
    <xf numFmtId="2" fontId="23" fillId="0" borderId="8" xfId="0" applyNumberFormat="1" applyFont="1" applyFill="1" applyBorder="1" applyAlignment="1">
      <alignment horizontal="center" vertical="center"/>
    </xf>
    <xf numFmtId="2" fontId="23" fillId="0" borderId="17" xfId="0" applyNumberFormat="1" applyFont="1" applyFill="1" applyBorder="1" applyAlignment="1">
      <alignment horizontal="center" vertical="center"/>
    </xf>
    <xf numFmtId="2" fontId="22" fillId="0" borderId="22" xfId="0" applyNumberFormat="1" applyFont="1" applyFill="1" applyBorder="1" applyAlignment="1">
      <alignment horizontal="center" vertical="center" shrinkToFit="1"/>
    </xf>
    <xf numFmtId="177" fontId="16" fillId="0" borderId="22" xfId="0" quotePrefix="1" applyNumberFormat="1" applyFont="1" applyFill="1" applyBorder="1" applyAlignment="1">
      <alignment horizontal="center" vertical="center"/>
    </xf>
    <xf numFmtId="176" fontId="16" fillId="0" borderId="22" xfId="0" quotePrefix="1" applyNumberFormat="1" applyFont="1" applyFill="1" applyBorder="1" applyAlignment="1">
      <alignment horizontal="center" vertical="center"/>
    </xf>
    <xf numFmtId="0" fontId="23" fillId="0" borderId="22" xfId="0" quotePrefix="1" applyFont="1" applyFill="1" applyBorder="1" applyAlignment="1">
      <alignment horizontal="center" vertical="center" shrinkToFit="1"/>
    </xf>
    <xf numFmtId="2" fontId="23" fillId="0" borderId="2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quotePrefix="1" applyFont="1" applyFill="1" applyAlignment="1">
      <alignment horizontal="center" vertical="center"/>
    </xf>
    <xf numFmtId="2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7" fillId="0" borderId="0" xfId="0" quotePrefix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2" fontId="17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2" fontId="8" fillId="0" borderId="0" xfId="0" applyNumberFormat="1" applyFont="1" applyFill="1" applyAlignment="1">
      <alignment horizontal="left" vertical="center"/>
    </xf>
    <xf numFmtId="2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2" fontId="6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2" fontId="11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right" vertical="center"/>
    </xf>
    <xf numFmtId="0" fontId="6" fillId="0" borderId="0" xfId="0" quotePrefix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77" fontId="17" fillId="0" borderId="0" xfId="0" applyNumberFormat="1" applyFont="1" applyFill="1" applyAlignment="1">
      <alignment vertical="center"/>
    </xf>
    <xf numFmtId="2" fontId="17" fillId="0" borderId="0" xfId="0" applyNumberFormat="1" applyFont="1" applyFill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2" fontId="17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quotePrefix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2" fontId="8" fillId="0" borderId="0" xfId="0" quotePrefix="1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right" vertical="center"/>
    </xf>
    <xf numFmtId="2" fontId="8" fillId="0" borderId="0" xfId="0" quotePrefix="1" applyNumberFormat="1" applyFont="1" applyFill="1" applyAlignment="1">
      <alignment horizontal="right" vertical="center"/>
    </xf>
    <xf numFmtId="1" fontId="8" fillId="0" borderId="0" xfId="0" applyNumberFormat="1" applyFont="1" applyFill="1" applyAlignment="1">
      <alignment horizontal="left" vertical="center"/>
    </xf>
    <xf numFmtId="2" fontId="8" fillId="0" borderId="0" xfId="0" quotePrefix="1" applyNumberFormat="1" applyFont="1" applyFill="1" applyAlignment="1">
      <alignment vertical="center"/>
    </xf>
    <xf numFmtId="2" fontId="7" fillId="0" borderId="0" xfId="0" quotePrefix="1" applyNumberFormat="1" applyFont="1" applyFill="1" applyAlignment="1">
      <alignment horizontal="right" vertical="center"/>
    </xf>
    <xf numFmtId="2" fontId="7" fillId="0" borderId="0" xfId="0" quotePrefix="1" applyNumberFormat="1" applyFont="1" applyFill="1" applyAlignment="1">
      <alignment horizontal="center" vertical="center"/>
    </xf>
    <xf numFmtId="176" fontId="8" fillId="0" borderId="0" xfId="0" quotePrefix="1" applyNumberFormat="1" applyFont="1" applyFill="1" applyAlignment="1">
      <alignment horizontal="center" vertical="center"/>
    </xf>
    <xf numFmtId="2" fontId="11" fillId="0" borderId="0" xfId="0" quotePrefix="1" applyNumberFormat="1" applyFont="1" applyFill="1" applyAlignment="1">
      <alignment horizontal="right" vertical="center"/>
    </xf>
    <xf numFmtId="176" fontId="11" fillId="0" borderId="0" xfId="0" quotePrefix="1" applyNumberFormat="1" applyFont="1" applyFill="1" applyAlignment="1">
      <alignment horizontal="center" vertical="center"/>
    </xf>
    <xf numFmtId="176" fontId="9" fillId="0" borderId="0" xfId="0" quotePrefix="1" applyNumberFormat="1" applyFont="1" applyFill="1" applyAlignment="1">
      <alignment horizontal="right" vertical="center"/>
    </xf>
    <xf numFmtId="0" fontId="6" fillId="0" borderId="29" xfId="0" applyFont="1" applyFill="1" applyBorder="1" applyAlignment="1">
      <alignment vertical="center"/>
    </xf>
    <xf numFmtId="2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quotePrefix="1" applyFont="1" applyFill="1" applyAlignment="1">
      <alignment horizontal="right" vertical="center"/>
    </xf>
    <xf numFmtId="0" fontId="24" fillId="0" borderId="0" xfId="0" quotePrefix="1" applyFont="1" applyFill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23" fillId="0" borderId="0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9" fontId="22" fillId="0" borderId="2" xfId="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/>
    </xf>
    <xf numFmtId="2" fontId="23" fillId="0" borderId="8" xfId="0" applyNumberFormat="1" applyFont="1" applyFill="1" applyBorder="1" applyAlignment="1">
      <alignment horizontal="center" vertical="center" wrapText="1"/>
    </xf>
    <xf numFmtId="2" fontId="24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wrapText="1"/>
    </xf>
    <xf numFmtId="176" fontId="24" fillId="0" borderId="14" xfId="0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2" fontId="23" fillId="0" borderId="17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shrinkToFit="1"/>
    </xf>
    <xf numFmtId="176" fontId="16" fillId="0" borderId="17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0" fontId="10" fillId="0" borderId="0" xfId="0" quotePrefix="1" applyFont="1" applyFill="1" applyAlignment="1">
      <alignment vertical="center"/>
    </xf>
    <xf numFmtId="0" fontId="23" fillId="0" borderId="0" xfId="0" applyFont="1" applyFill="1" applyAlignment="1"/>
    <xf numFmtId="0" fontId="23" fillId="0" borderId="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2" fontId="23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2" fontId="23" fillId="0" borderId="22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5" fillId="0" borderId="0" xfId="0" applyFont="1" applyAlignment="1"/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quotePrefix="1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9" fontId="22" fillId="0" borderId="22" xfId="2" applyFont="1" applyFill="1" applyBorder="1" applyAlignment="1">
      <alignment horizontal="center" vertical="center"/>
    </xf>
    <xf numFmtId="9" fontId="22" fillId="0" borderId="8" xfId="2" applyFont="1" applyFill="1" applyBorder="1" applyAlignment="1">
      <alignment horizontal="center" vertical="center"/>
    </xf>
    <xf numFmtId="9" fontId="22" fillId="0" borderId="6" xfId="2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2" fontId="23" fillId="0" borderId="17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2" fontId="24" fillId="0" borderId="17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2" fontId="24" fillId="0" borderId="4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76" fontId="24" fillId="0" borderId="18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2" fontId="24" fillId="0" borderId="22" xfId="0" applyNumberFormat="1" applyFont="1" applyFill="1" applyBorder="1" applyAlignment="1">
      <alignment horizontal="center" vertical="center" wrapText="1"/>
    </xf>
    <xf numFmtId="2" fontId="23" fillId="0" borderId="22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2" fontId="24" fillId="0" borderId="6" xfId="0" applyNumberFormat="1" applyFont="1" applyFill="1" applyBorder="1" applyAlignment="1">
      <alignment horizontal="center" vertical="center" wrapText="1"/>
    </xf>
    <xf numFmtId="176" fontId="24" fillId="0" borderId="7" xfId="0" applyNumberFormat="1" applyFont="1" applyFill="1" applyBorder="1" applyAlignment="1">
      <alignment horizontal="center" vertical="center" wrapText="1"/>
    </xf>
    <xf numFmtId="176" fontId="24" fillId="0" borderId="3" xfId="0" applyNumberFormat="1" applyFont="1" applyFill="1" applyBorder="1" applyAlignment="1">
      <alignment horizontal="center" vertical="center" wrapText="1"/>
    </xf>
    <xf numFmtId="176" fontId="24" fillId="0" borderId="25" xfId="0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176" fontId="24" fillId="0" borderId="5" xfId="0" applyNumberFormat="1" applyFont="1" applyFill="1" applyBorder="1" applyAlignment="1">
      <alignment horizontal="center" vertical="center" wrapText="1"/>
    </xf>
    <xf numFmtId="2" fontId="24" fillId="0" borderId="6" xfId="0" applyNumberFormat="1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2" fontId="24" fillId="0" borderId="22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9" fontId="22" fillId="0" borderId="2" xfId="2" applyFont="1" applyFill="1" applyBorder="1" applyAlignment="1">
      <alignment horizontal="center" vertical="center"/>
    </xf>
    <xf numFmtId="0" fontId="26" fillId="0" borderId="0" xfId="0" quotePrefix="1" applyFont="1" applyFill="1" applyAlignment="1">
      <alignment vertical="center"/>
    </xf>
  </cellXfs>
  <cellStyles count="3">
    <cellStyle name="Calculation" xfId="1" builtinId="22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microsoft.com/office/2007/relationships/hdphoto" Target="../media/hdphoto1.wdp"/><Relationship Id="rId1" Type="http://schemas.openxmlformats.org/officeDocument/2006/relationships/image" Target="../media/image9.jpeg"/><Relationship Id="rId4" Type="http://schemas.openxmlformats.org/officeDocument/2006/relationships/image" Target="../media/image1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0</xdr:row>
      <xdr:rowOff>16328</xdr:rowOff>
    </xdr:from>
    <xdr:to>
      <xdr:col>11</xdr:col>
      <xdr:colOff>552450</xdr:colOff>
      <xdr:row>31</xdr:row>
      <xdr:rowOff>200025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64" r="6364" b="7214"/>
        <a:stretch/>
      </xdr:blipFill>
      <xdr:spPr>
        <a:xfrm>
          <a:off x="1457326" y="16328"/>
          <a:ext cx="5886449" cy="6708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123824</xdr:rowOff>
    </xdr:from>
    <xdr:to>
      <xdr:col>7</xdr:col>
      <xdr:colOff>261375</xdr:colOff>
      <xdr:row>28</xdr:row>
      <xdr:rowOff>168783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34"/>
        <a:stretch/>
      </xdr:blipFill>
      <xdr:spPr>
        <a:xfrm>
          <a:off x="28575" y="361949"/>
          <a:ext cx="4500000" cy="5702809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1</xdr:row>
      <xdr:rowOff>104774</xdr:rowOff>
    </xdr:from>
    <xdr:to>
      <xdr:col>14</xdr:col>
      <xdr:colOff>585225</xdr:colOff>
      <xdr:row>28</xdr:row>
      <xdr:rowOff>168783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34"/>
        <a:stretch/>
      </xdr:blipFill>
      <xdr:spPr>
        <a:xfrm>
          <a:off x="4619625" y="342899"/>
          <a:ext cx="4500000" cy="5721859"/>
        </a:xfrm>
        <a:prstGeom prst="rect">
          <a:avLst/>
        </a:prstGeom>
      </xdr:spPr>
    </xdr:pic>
    <xdr:clientData/>
  </xdr:twoCellAnchor>
  <xdr:twoCellAnchor editAs="oneCell">
    <xdr:from>
      <xdr:col>0</xdr:col>
      <xdr:colOff>21691</xdr:colOff>
      <xdr:row>27</xdr:row>
      <xdr:rowOff>56988</xdr:rowOff>
    </xdr:from>
    <xdr:to>
      <xdr:col>3</xdr:col>
      <xdr:colOff>486242</xdr:colOff>
      <xdr:row>32</xdr:row>
      <xdr:rowOff>3626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1" y="5743413"/>
          <a:ext cx="2293351" cy="994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123825</xdr:rowOff>
    </xdr:from>
    <xdr:to>
      <xdr:col>7</xdr:col>
      <xdr:colOff>261375</xdr:colOff>
      <xdr:row>28</xdr:row>
      <xdr:rowOff>197359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84"/>
        <a:stretch/>
      </xdr:blipFill>
      <xdr:spPr>
        <a:xfrm>
          <a:off x="28575" y="361950"/>
          <a:ext cx="4500000" cy="5731384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1</xdr:row>
      <xdr:rowOff>76199</xdr:rowOff>
    </xdr:from>
    <xdr:to>
      <xdr:col>14</xdr:col>
      <xdr:colOff>575700</xdr:colOff>
      <xdr:row>28</xdr:row>
      <xdr:rowOff>178308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35"/>
        <a:stretch/>
      </xdr:blipFill>
      <xdr:spPr>
        <a:xfrm>
          <a:off x="4610100" y="314324"/>
          <a:ext cx="4500000" cy="5759959"/>
        </a:xfrm>
        <a:prstGeom prst="rect">
          <a:avLst/>
        </a:prstGeom>
      </xdr:spPr>
    </xdr:pic>
    <xdr:clientData/>
  </xdr:twoCellAnchor>
  <xdr:twoCellAnchor editAs="oneCell">
    <xdr:from>
      <xdr:col>0</xdr:col>
      <xdr:colOff>12166</xdr:colOff>
      <xdr:row>27</xdr:row>
      <xdr:rowOff>47463</xdr:rowOff>
    </xdr:from>
    <xdr:to>
      <xdr:col>3</xdr:col>
      <xdr:colOff>476717</xdr:colOff>
      <xdr:row>31</xdr:row>
      <xdr:rowOff>203651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6" y="5733888"/>
          <a:ext cx="2293351" cy="9943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13</xdr:col>
          <xdr:colOff>95250</xdr:colOff>
          <xdr:row>40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4</xdr:row>
      <xdr:rowOff>11206</xdr:rowOff>
    </xdr:from>
    <xdr:to>
      <xdr:col>5</xdr:col>
      <xdr:colOff>163912</xdr:colOff>
      <xdr:row>21</xdr:row>
      <xdr:rowOff>61633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28" t="16050" b="11951"/>
        <a:stretch/>
      </xdr:blipFill>
      <xdr:spPr>
        <a:xfrm>
          <a:off x="95250" y="897031"/>
          <a:ext cx="3116662" cy="3612777"/>
        </a:xfrm>
        <a:prstGeom prst="rect">
          <a:avLst/>
        </a:prstGeom>
      </xdr:spPr>
    </xdr:pic>
    <xdr:clientData/>
  </xdr:twoCellAnchor>
  <xdr:twoCellAnchor editAs="oneCell">
    <xdr:from>
      <xdr:col>4</xdr:col>
      <xdr:colOff>429747</xdr:colOff>
      <xdr:row>4</xdr:row>
      <xdr:rowOff>73958</xdr:rowOff>
    </xdr:from>
    <xdr:to>
      <xdr:col>10</xdr:col>
      <xdr:colOff>285497</xdr:colOff>
      <xdr:row>20</xdr:row>
      <xdr:rowOff>154641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03" b="15963"/>
        <a:stretch/>
      </xdr:blipFill>
      <xdr:spPr>
        <a:xfrm>
          <a:off x="2868147" y="959783"/>
          <a:ext cx="3580025" cy="3433483"/>
        </a:xfrm>
        <a:prstGeom prst="rect">
          <a:avLst/>
        </a:prstGeom>
      </xdr:spPr>
    </xdr:pic>
    <xdr:clientData/>
  </xdr:twoCellAnchor>
  <xdr:twoCellAnchor editAs="oneCell">
    <xdr:from>
      <xdr:col>10</xdr:col>
      <xdr:colOff>465852</xdr:colOff>
      <xdr:row>2</xdr:row>
      <xdr:rowOff>9525</xdr:rowOff>
    </xdr:from>
    <xdr:to>
      <xdr:col>14</xdr:col>
      <xdr:colOff>122730</xdr:colOff>
      <xdr:row>21</xdr:row>
      <xdr:rowOff>190500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84" b="5557"/>
        <a:stretch/>
      </xdr:blipFill>
      <xdr:spPr>
        <a:xfrm>
          <a:off x="6628527" y="476250"/>
          <a:ext cx="2095278" cy="416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3"/>
  <sheetViews>
    <sheetView view="pageBreakPreview" zoomScaleNormal="100" zoomScaleSheetLayoutView="100" workbookViewId="0">
      <selection activeCell="N12" sqref="N12"/>
    </sheetView>
  </sheetViews>
  <sheetFormatPr defaultRowHeight="16.5" x14ac:dyDescent="0.3"/>
  <cols>
    <col min="1" max="1" width="9.140625" style="27"/>
    <col min="2" max="2" width="10.42578125" style="27" customWidth="1"/>
    <col min="3" max="16384" width="9.140625" style="27"/>
  </cols>
  <sheetData>
    <row r="1" spans="1:15" ht="18.75" x14ac:dyDescent="0.3">
      <c r="A1" s="33" t="s">
        <v>5</v>
      </c>
      <c r="B1" s="32"/>
      <c r="H1" s="28"/>
      <c r="N1" s="29" t="s">
        <v>6</v>
      </c>
      <c r="O1" s="30">
        <v>1</v>
      </c>
    </row>
    <row r="2" spans="1:15" x14ac:dyDescent="0.3">
      <c r="A2" s="17"/>
    </row>
    <row r="3" spans="1:15" x14ac:dyDescent="0.3">
      <c r="A3" s="246"/>
      <c r="B3" s="246"/>
    </row>
    <row r="4" spans="1:15" x14ac:dyDescent="0.3">
      <c r="A4" s="17"/>
    </row>
    <row r="5" spans="1:15" x14ac:dyDescent="0.3">
      <c r="A5" s="246"/>
      <c r="B5" s="246"/>
    </row>
    <row r="6" spans="1:15" x14ac:dyDescent="0.3">
      <c r="A6" s="17"/>
    </row>
    <row r="7" spans="1:15" x14ac:dyDescent="0.3">
      <c r="A7" s="246"/>
      <c r="B7" s="246"/>
    </row>
    <row r="8" spans="1:15" x14ac:dyDescent="0.3">
      <c r="A8" s="17"/>
    </row>
    <row r="9" spans="1:15" x14ac:dyDescent="0.3">
      <c r="A9" s="246"/>
      <c r="B9" s="246"/>
    </row>
    <row r="10" spans="1:15" x14ac:dyDescent="0.3">
      <c r="A10" s="17"/>
    </row>
    <row r="11" spans="1:15" x14ac:dyDescent="0.3">
      <c r="A11" s="246"/>
      <c r="B11" s="246"/>
    </row>
    <row r="15" spans="1:15" x14ac:dyDescent="0.3">
      <c r="B15" s="246"/>
      <c r="C15" s="246"/>
    </row>
    <row r="31" spans="13:13" x14ac:dyDescent="0.3">
      <c r="M31" s="17" t="s">
        <v>91</v>
      </c>
    </row>
    <row r="32" spans="13:13" x14ac:dyDescent="0.3">
      <c r="M32" s="17" t="s">
        <v>80</v>
      </c>
    </row>
    <row r="40" spans="11:11" x14ac:dyDescent="0.3">
      <c r="K40" s="27" t="s">
        <v>7</v>
      </c>
    </row>
    <row r="43" spans="11:11" x14ac:dyDescent="0.3">
      <c r="K43" s="27" t="s">
        <v>7</v>
      </c>
    </row>
  </sheetData>
  <mergeCells count="6">
    <mergeCell ref="B15:C15"/>
    <mergeCell ref="A3:B3"/>
    <mergeCell ref="A5:B5"/>
    <mergeCell ref="A7:B7"/>
    <mergeCell ref="A9:B9"/>
    <mergeCell ref="A11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BreakPreview" zoomScale="130" zoomScaleNormal="100" zoomScaleSheetLayoutView="130" workbookViewId="0">
      <selection activeCell="I3" sqref="I3"/>
    </sheetView>
  </sheetViews>
  <sheetFormatPr defaultRowHeight="12.75" x14ac:dyDescent="0.25"/>
  <cols>
    <col min="1" max="2" width="8.42578125" style="4" customWidth="1"/>
    <col min="3" max="4" width="7.85546875" style="4" customWidth="1"/>
    <col min="5" max="5" width="7.5703125" style="4" customWidth="1"/>
    <col min="6" max="6" width="5.85546875" style="4" customWidth="1"/>
    <col min="7" max="7" width="7.140625" style="4" customWidth="1"/>
    <col min="8" max="8" width="9.140625" style="4" customWidth="1"/>
    <col min="9" max="9" width="9" style="4" customWidth="1"/>
    <col min="10" max="11" width="8.5703125" style="4" customWidth="1"/>
    <col min="12" max="12" width="4.85546875" style="4" customWidth="1"/>
    <col min="13" max="13" width="4.7109375" style="4" customWidth="1"/>
    <col min="14" max="14" width="6.85546875" style="4" customWidth="1"/>
    <col min="15" max="15" width="3.140625" style="4" customWidth="1"/>
    <col min="16" max="16" width="6.7109375" style="4" customWidth="1"/>
    <col min="17" max="17" width="3.140625" style="4" customWidth="1"/>
    <col min="18" max="18" width="6" style="4" customWidth="1"/>
    <col min="19" max="19" width="7.140625" style="4" customWidth="1"/>
    <col min="20" max="20" width="11.5703125" style="4" customWidth="1"/>
    <col min="21" max="21" width="11.7109375" style="4" customWidth="1"/>
    <col min="22" max="25" width="6.7109375" style="4" customWidth="1"/>
    <col min="26" max="16384" width="9.140625" style="4"/>
  </cols>
  <sheetData>
    <row r="1" spans="1:26" ht="15" customHeight="1" x14ac:dyDescent="0.25">
      <c r="A1" s="350" t="s">
        <v>189</v>
      </c>
      <c r="B1" s="234"/>
      <c r="C1" s="234"/>
      <c r="D1" s="234"/>
      <c r="E1" s="234"/>
      <c r="F1" s="234"/>
      <c r="G1" s="234"/>
      <c r="H1" s="113"/>
      <c r="I1" s="113"/>
      <c r="J1" s="113"/>
      <c r="K1" s="113"/>
      <c r="L1" s="113"/>
      <c r="M1" s="113"/>
      <c r="N1" s="126"/>
      <c r="O1" s="126"/>
      <c r="P1" s="113"/>
      <c r="Q1" s="113"/>
      <c r="R1" s="113"/>
      <c r="S1" s="114" t="s">
        <v>6</v>
      </c>
      <c r="T1" s="168">
        <v>10</v>
      </c>
    </row>
    <row r="2" spans="1:26" ht="15" customHeight="1" x14ac:dyDescent="0.25">
      <c r="A2" s="350" t="s">
        <v>190</v>
      </c>
      <c r="B2" s="234"/>
      <c r="C2" s="234"/>
      <c r="D2" s="234"/>
      <c r="E2" s="234"/>
      <c r="F2" s="234"/>
      <c r="G2" s="234"/>
      <c r="H2" s="113"/>
      <c r="I2" s="113"/>
      <c r="J2" s="113"/>
      <c r="K2" s="113"/>
      <c r="L2" s="113"/>
      <c r="M2" s="113"/>
      <c r="N2" s="126"/>
      <c r="O2" s="126"/>
      <c r="P2" s="113"/>
      <c r="Q2" s="113"/>
      <c r="R2" s="113"/>
      <c r="S2" s="113"/>
      <c r="T2" s="151"/>
    </row>
    <row r="3" spans="1:26" ht="12.95" customHeight="1" x14ac:dyDescent="0.25">
      <c r="A3" s="234"/>
      <c r="B3" s="234"/>
      <c r="C3" s="234"/>
      <c r="D3" s="234"/>
      <c r="E3" s="234"/>
      <c r="F3" s="234"/>
      <c r="G3" s="234"/>
      <c r="H3" s="126"/>
      <c r="I3" s="126"/>
      <c r="J3" s="126"/>
      <c r="K3" s="126"/>
      <c r="L3" s="126"/>
      <c r="M3" s="113"/>
      <c r="N3" s="126"/>
      <c r="O3" s="126"/>
      <c r="P3" s="113"/>
      <c r="Q3" s="113"/>
      <c r="R3" s="113"/>
      <c r="S3" s="113"/>
      <c r="T3" s="113"/>
    </row>
    <row r="4" spans="1:26" ht="12.95" customHeight="1" x14ac:dyDescent="0.25">
      <c r="A4" s="202" t="s">
        <v>161</v>
      </c>
      <c r="B4" s="203"/>
      <c r="C4" s="204" t="s">
        <v>4</v>
      </c>
      <c r="D4" s="204"/>
      <c r="E4" s="204"/>
      <c r="F4" s="142"/>
      <c r="G4" s="142"/>
      <c r="H4" s="142"/>
      <c r="I4" s="203"/>
      <c r="J4" s="203"/>
      <c r="K4" s="203"/>
      <c r="L4" s="142"/>
      <c r="M4" s="142"/>
      <c r="N4" s="142"/>
      <c r="O4" s="155"/>
      <c r="P4" s="155"/>
      <c r="Q4" s="155"/>
      <c r="R4" s="203"/>
      <c r="S4" s="201"/>
      <c r="T4" s="203"/>
    </row>
    <row r="5" spans="1:26" ht="12.95" customHeight="1" x14ac:dyDescent="0.25">
      <c r="A5" s="142" t="s">
        <v>162</v>
      </c>
      <c r="B5" s="142"/>
      <c r="C5" s="205" t="s">
        <v>4</v>
      </c>
      <c r="D5" s="205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V5" s="13"/>
      <c r="W5" s="13"/>
      <c r="X5" s="13"/>
      <c r="Y5" s="13"/>
      <c r="Z5" s="13"/>
    </row>
    <row r="6" spans="1:26" ht="20.25" customHeight="1" x14ac:dyDescent="0.25">
      <c r="A6" s="235" t="s">
        <v>146</v>
      </c>
      <c r="B6" s="142"/>
      <c r="C6" s="142"/>
      <c r="D6" s="203"/>
      <c r="E6" s="142"/>
      <c r="F6" s="142"/>
      <c r="G6" s="142"/>
      <c r="H6" s="142"/>
      <c r="I6" s="142"/>
      <c r="J6" s="208"/>
      <c r="K6" s="208"/>
      <c r="L6" s="208"/>
      <c r="M6" s="208"/>
      <c r="N6" s="208"/>
      <c r="O6" s="208"/>
      <c r="P6" s="208"/>
      <c r="Q6" s="208"/>
      <c r="R6" s="142"/>
      <c r="S6" s="208"/>
      <c r="T6" s="208"/>
      <c r="V6" s="13"/>
      <c r="W6" s="13"/>
      <c r="X6" s="13"/>
      <c r="Y6" s="13"/>
      <c r="Z6" s="13"/>
    </row>
    <row r="7" spans="1:26" ht="42" customHeight="1" x14ac:dyDescent="0.25">
      <c r="A7" s="236" t="s">
        <v>140</v>
      </c>
      <c r="B7" s="259" t="s">
        <v>134</v>
      </c>
      <c r="C7" s="259"/>
      <c r="D7" s="259"/>
      <c r="E7" s="210" t="s">
        <v>135</v>
      </c>
      <c r="F7" s="260" t="s">
        <v>141</v>
      </c>
      <c r="G7" s="324"/>
      <c r="H7" s="211" t="s">
        <v>139</v>
      </c>
      <c r="I7" s="212"/>
      <c r="J7" s="237" t="s">
        <v>140</v>
      </c>
      <c r="K7" s="260" t="s">
        <v>179</v>
      </c>
      <c r="L7" s="261"/>
      <c r="M7" s="324"/>
      <c r="N7" s="297" t="s">
        <v>135</v>
      </c>
      <c r="O7" s="297"/>
      <c r="P7" s="267" t="s">
        <v>141</v>
      </c>
      <c r="Q7" s="268"/>
      <c r="R7" s="142"/>
      <c r="S7" s="142"/>
      <c r="T7" s="208"/>
      <c r="V7" s="13"/>
      <c r="W7" s="13"/>
      <c r="X7" s="13"/>
      <c r="Y7" s="13"/>
      <c r="Z7" s="13"/>
    </row>
    <row r="8" spans="1:26" ht="12.95" customHeight="1" x14ac:dyDescent="0.25">
      <c r="A8" s="262" t="s">
        <v>142</v>
      </c>
      <c r="B8" s="290" t="s">
        <v>136</v>
      </c>
      <c r="C8" s="290"/>
      <c r="D8" s="290"/>
      <c r="E8" s="213">
        <v>0.5</v>
      </c>
      <c r="F8" s="347">
        <v>0.3</v>
      </c>
      <c r="G8" s="348"/>
      <c r="H8" s="262">
        <f>F8*E8+F9*E9+F10*E10</f>
        <v>0.42</v>
      </c>
      <c r="I8" s="215"/>
      <c r="J8" s="262" t="s">
        <v>144</v>
      </c>
      <c r="K8" s="275" t="s">
        <v>136</v>
      </c>
      <c r="L8" s="276"/>
      <c r="M8" s="277"/>
      <c r="N8" s="349">
        <v>0.65</v>
      </c>
      <c r="O8" s="349"/>
      <c r="P8" s="269">
        <v>0.3</v>
      </c>
      <c r="Q8" s="270"/>
      <c r="R8" s="142"/>
      <c r="S8" s="142"/>
      <c r="T8" s="208"/>
      <c r="V8" s="13"/>
      <c r="W8" s="13"/>
      <c r="X8" s="13"/>
      <c r="Y8" s="13"/>
      <c r="Z8" s="13"/>
    </row>
    <row r="9" spans="1:26" ht="12.95" customHeight="1" x14ac:dyDescent="0.25">
      <c r="A9" s="263"/>
      <c r="B9" s="290" t="s">
        <v>137</v>
      </c>
      <c r="C9" s="290"/>
      <c r="D9" s="290"/>
      <c r="E9" s="213">
        <v>0.3</v>
      </c>
      <c r="F9" s="347">
        <v>0.5</v>
      </c>
      <c r="G9" s="348"/>
      <c r="H9" s="263"/>
      <c r="I9" s="215"/>
      <c r="J9" s="263"/>
      <c r="K9" s="278"/>
      <c r="L9" s="279"/>
      <c r="M9" s="280"/>
      <c r="N9" s="349"/>
      <c r="O9" s="349"/>
      <c r="P9" s="271"/>
      <c r="Q9" s="272"/>
      <c r="R9" s="142"/>
      <c r="S9" s="142"/>
      <c r="T9" s="208"/>
      <c r="V9" s="13"/>
      <c r="W9" s="13"/>
      <c r="X9" s="13"/>
      <c r="Y9" s="13"/>
      <c r="Z9" s="13"/>
    </row>
    <row r="10" spans="1:26" ht="12.95" customHeight="1" x14ac:dyDescent="0.25">
      <c r="A10" s="264"/>
      <c r="B10" s="290" t="s">
        <v>138</v>
      </c>
      <c r="C10" s="290"/>
      <c r="D10" s="290"/>
      <c r="E10" s="213">
        <v>0.2</v>
      </c>
      <c r="F10" s="347">
        <v>0.6</v>
      </c>
      <c r="G10" s="348"/>
      <c r="H10" s="264"/>
      <c r="I10" s="215"/>
      <c r="J10" s="264"/>
      <c r="K10" s="281"/>
      <c r="L10" s="282"/>
      <c r="M10" s="283"/>
      <c r="N10" s="349"/>
      <c r="O10" s="349"/>
      <c r="P10" s="273"/>
      <c r="Q10" s="274"/>
      <c r="R10" s="142"/>
      <c r="S10" s="142"/>
      <c r="T10" s="208"/>
      <c r="V10" s="13"/>
      <c r="W10" s="13"/>
      <c r="X10" s="13"/>
      <c r="Y10" s="13"/>
      <c r="Z10" s="13"/>
    </row>
    <row r="11" spans="1:26" ht="12.95" customHeight="1" x14ac:dyDescent="0.25">
      <c r="A11" s="262" t="s">
        <v>143</v>
      </c>
      <c r="B11" s="290" t="s">
        <v>136</v>
      </c>
      <c r="C11" s="290"/>
      <c r="D11" s="290"/>
      <c r="E11" s="213">
        <v>0.5</v>
      </c>
      <c r="F11" s="347">
        <v>0.3</v>
      </c>
      <c r="G11" s="348"/>
      <c r="H11" s="262">
        <f>F11*E11+F12*E12+F13*E13</f>
        <v>0.42</v>
      </c>
      <c r="I11" s="216"/>
      <c r="J11" s="262" t="s">
        <v>145</v>
      </c>
      <c r="K11" s="275" t="s">
        <v>136</v>
      </c>
      <c r="L11" s="276"/>
      <c r="M11" s="277"/>
      <c r="N11" s="349">
        <v>0.85</v>
      </c>
      <c r="O11" s="349"/>
      <c r="P11" s="269">
        <v>0.3</v>
      </c>
      <c r="Q11" s="270"/>
      <c r="R11" s="142"/>
      <c r="S11" s="142"/>
      <c r="T11" s="208"/>
      <c r="V11" s="13"/>
      <c r="W11" s="13"/>
      <c r="X11" s="13"/>
      <c r="Y11" s="13"/>
      <c r="Z11" s="13"/>
    </row>
    <row r="12" spans="1:26" ht="12.75" customHeight="1" x14ac:dyDescent="0.25">
      <c r="A12" s="263"/>
      <c r="B12" s="290" t="s">
        <v>137</v>
      </c>
      <c r="C12" s="290"/>
      <c r="D12" s="290"/>
      <c r="E12" s="213">
        <v>0.3</v>
      </c>
      <c r="F12" s="347">
        <v>0.5</v>
      </c>
      <c r="G12" s="348"/>
      <c r="H12" s="263"/>
      <c r="I12" s="142"/>
      <c r="J12" s="263"/>
      <c r="K12" s="278"/>
      <c r="L12" s="279"/>
      <c r="M12" s="280"/>
      <c r="N12" s="349"/>
      <c r="O12" s="349"/>
      <c r="P12" s="271"/>
      <c r="Q12" s="272"/>
      <c r="R12" s="142"/>
      <c r="S12" s="142"/>
      <c r="T12" s="208"/>
      <c r="V12" s="13"/>
      <c r="W12" s="13"/>
      <c r="X12" s="13"/>
      <c r="Y12" s="13"/>
      <c r="Z12" s="13"/>
    </row>
    <row r="13" spans="1:26" ht="12.95" customHeight="1" x14ac:dyDescent="0.25">
      <c r="A13" s="264"/>
      <c r="B13" s="290" t="s">
        <v>138</v>
      </c>
      <c r="C13" s="290"/>
      <c r="D13" s="290"/>
      <c r="E13" s="213">
        <v>0.2</v>
      </c>
      <c r="F13" s="347">
        <v>0.6</v>
      </c>
      <c r="G13" s="348"/>
      <c r="H13" s="264"/>
      <c r="I13" s="142"/>
      <c r="J13" s="264"/>
      <c r="K13" s="281"/>
      <c r="L13" s="282"/>
      <c r="M13" s="283"/>
      <c r="N13" s="349"/>
      <c r="O13" s="349"/>
      <c r="P13" s="273"/>
      <c r="Q13" s="274"/>
      <c r="R13" s="142"/>
      <c r="S13" s="142"/>
      <c r="T13" s="208"/>
      <c r="V13" s="13"/>
      <c r="W13" s="13"/>
      <c r="X13" s="13"/>
      <c r="Y13" s="13"/>
      <c r="Z13" s="13"/>
    </row>
    <row r="14" spans="1:26" ht="20.25" customHeight="1" thickBot="1" x14ac:dyDescent="0.3">
      <c r="A14" s="235" t="s">
        <v>154</v>
      </c>
      <c r="B14" s="142"/>
      <c r="C14" s="142"/>
      <c r="D14" s="142"/>
      <c r="E14" s="142"/>
      <c r="F14" s="142"/>
      <c r="G14" s="142"/>
      <c r="H14" s="142"/>
      <c r="I14" s="142"/>
      <c r="J14" s="142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V14" s="13"/>
      <c r="W14" s="13"/>
      <c r="X14" s="13"/>
      <c r="Y14" s="13"/>
      <c r="Z14" s="13"/>
    </row>
    <row r="15" spans="1:26" s="25" customFormat="1" ht="12.95" customHeight="1" x14ac:dyDescent="0.25">
      <c r="A15" s="315" t="s">
        <v>85</v>
      </c>
      <c r="B15" s="310" t="s">
        <v>74</v>
      </c>
      <c r="C15" s="310" t="s">
        <v>77</v>
      </c>
      <c r="D15" s="310" t="s">
        <v>75</v>
      </c>
      <c r="E15" s="310" t="s">
        <v>81</v>
      </c>
      <c r="F15" s="310" t="s">
        <v>82</v>
      </c>
      <c r="G15" s="311" t="s">
        <v>83</v>
      </c>
      <c r="H15" s="310" t="s">
        <v>94</v>
      </c>
      <c r="I15" s="311" t="s">
        <v>155</v>
      </c>
      <c r="J15" s="310" t="s">
        <v>76</v>
      </c>
      <c r="K15" s="310" t="s">
        <v>84</v>
      </c>
      <c r="L15" s="310" t="s">
        <v>153</v>
      </c>
      <c r="M15" s="310" t="s">
        <v>152</v>
      </c>
      <c r="N15" s="310" t="s">
        <v>151</v>
      </c>
      <c r="O15" s="310" t="s">
        <v>78</v>
      </c>
      <c r="P15" s="310" t="s">
        <v>150</v>
      </c>
      <c r="Q15" s="310" t="s">
        <v>79</v>
      </c>
      <c r="R15" s="310" t="s">
        <v>149</v>
      </c>
      <c r="S15" s="311" t="s">
        <v>148</v>
      </c>
      <c r="T15" s="314" t="s">
        <v>147</v>
      </c>
      <c r="V15" s="26"/>
      <c r="W15" s="63"/>
      <c r="X15" s="63"/>
      <c r="Y15" s="60"/>
      <c r="Z15" s="26"/>
    </row>
    <row r="16" spans="1:26" s="25" customFormat="1" ht="12.95" customHeight="1" x14ac:dyDescent="0.25">
      <c r="A16" s="316"/>
      <c r="B16" s="297"/>
      <c r="C16" s="297"/>
      <c r="D16" s="297"/>
      <c r="E16" s="297"/>
      <c r="F16" s="297"/>
      <c r="G16" s="312"/>
      <c r="H16" s="297"/>
      <c r="I16" s="312"/>
      <c r="J16" s="297"/>
      <c r="K16" s="297"/>
      <c r="L16" s="297"/>
      <c r="M16" s="297"/>
      <c r="N16" s="297"/>
      <c r="O16" s="297"/>
      <c r="P16" s="297"/>
      <c r="Q16" s="297"/>
      <c r="R16" s="297"/>
      <c r="S16" s="312"/>
      <c r="T16" s="345"/>
      <c r="V16" s="64"/>
      <c r="W16" s="65"/>
      <c r="X16" s="65"/>
      <c r="Y16" s="66"/>
      <c r="Z16" s="26"/>
    </row>
    <row r="17" spans="1:26" s="25" customFormat="1" ht="30.75" customHeight="1" thickBot="1" x14ac:dyDescent="0.3">
      <c r="A17" s="317"/>
      <c r="B17" s="298"/>
      <c r="C17" s="298"/>
      <c r="D17" s="298"/>
      <c r="E17" s="298"/>
      <c r="F17" s="298"/>
      <c r="G17" s="313"/>
      <c r="H17" s="298"/>
      <c r="I17" s="313"/>
      <c r="J17" s="298"/>
      <c r="K17" s="298"/>
      <c r="L17" s="298"/>
      <c r="M17" s="298"/>
      <c r="N17" s="298"/>
      <c r="O17" s="298"/>
      <c r="P17" s="298"/>
      <c r="Q17" s="298"/>
      <c r="R17" s="298"/>
      <c r="S17" s="313"/>
      <c r="T17" s="346"/>
      <c r="V17" s="64"/>
      <c r="W17" s="67"/>
      <c r="X17" s="67"/>
      <c r="Y17" s="68"/>
      <c r="Z17" s="26"/>
    </row>
    <row r="18" spans="1:26" ht="36.75" customHeight="1" x14ac:dyDescent="0.25">
      <c r="A18" s="321" t="s">
        <v>86</v>
      </c>
      <c r="B18" s="238" t="s">
        <v>96</v>
      </c>
      <c r="C18" s="239" t="s">
        <v>66</v>
      </c>
      <c r="D18" s="240">
        <f>'East and North (7)'!Q3</f>
        <v>1159.6025</v>
      </c>
      <c r="E18" s="240">
        <f>'East and North (7)'!Q6</f>
        <v>245.64999999999998</v>
      </c>
      <c r="F18" s="240">
        <f>E18/D18</f>
        <v>0.21183983304623782</v>
      </c>
      <c r="G18" s="336">
        <f>SUM(E18:E25)/SUM(D18:D25)</f>
        <v>0.38233537510542159</v>
      </c>
      <c r="H18" s="241">
        <f>H8</f>
        <v>0.42</v>
      </c>
      <c r="I18" s="342">
        <f>(H18*(D18-E18)+H19*(D19-E19)+H25*(D25-E25))/(D18+D19+D25-E18-E19-E25)</f>
        <v>0.37096826324249232</v>
      </c>
      <c r="J18" s="240">
        <f>'East and North (7)'!Q9</f>
        <v>245.64999999999998</v>
      </c>
      <c r="K18" s="222" t="s">
        <v>88</v>
      </c>
      <c r="L18" s="223">
        <v>61</v>
      </c>
      <c r="M18" s="223">
        <v>15</v>
      </c>
      <c r="N18" s="92">
        <v>0.57999999999999996</v>
      </c>
      <c r="O18" s="93" t="s">
        <v>19</v>
      </c>
      <c r="P18" s="94">
        <v>1</v>
      </c>
      <c r="Q18" s="95" t="s">
        <v>0</v>
      </c>
      <c r="R18" s="98">
        <f t="shared" ref="R18:R26" si="0">(N18*P18)</f>
        <v>0.57999999999999996</v>
      </c>
      <c r="S18" s="336">
        <f>(J18*R18+J19*R19+J20*R20+J21*R21+J22*R22+J23*R23+J24*R24+J25*R25)/(E18+E19+E25)</f>
        <v>0.44988195882082455</v>
      </c>
      <c r="T18" s="337" t="s">
        <v>164</v>
      </c>
      <c r="V18" s="50"/>
      <c r="W18" s="48"/>
      <c r="X18" s="49"/>
      <c r="Y18" s="49"/>
      <c r="Z18" s="13"/>
    </row>
    <row r="19" spans="1:26" ht="12.95" customHeight="1" x14ac:dyDescent="0.25">
      <c r="A19" s="322"/>
      <c r="B19" s="328" t="s">
        <v>97</v>
      </c>
      <c r="C19" s="211" t="s">
        <v>67</v>
      </c>
      <c r="D19" s="292">
        <f>'West and South (8)'!AJ3</f>
        <v>2761.4474999999998</v>
      </c>
      <c r="E19" s="292">
        <f>'West and South (8)'!AJ6</f>
        <v>1469.45</v>
      </c>
      <c r="F19" s="292">
        <f>E19/D19</f>
        <v>0.53213034106206991</v>
      </c>
      <c r="G19" s="300"/>
      <c r="H19" s="259">
        <f>P11</f>
        <v>0.3</v>
      </c>
      <c r="I19" s="343"/>
      <c r="J19" s="229">
        <f>'West and South (8)'!AJ9</f>
        <v>594.69999999999993</v>
      </c>
      <c r="K19" s="303" t="s">
        <v>90</v>
      </c>
      <c r="L19" s="303">
        <v>56</v>
      </c>
      <c r="M19" s="303">
        <v>19</v>
      </c>
      <c r="N19" s="78">
        <v>0.47</v>
      </c>
      <c r="O19" s="79" t="s">
        <v>19</v>
      </c>
      <c r="P19" s="80">
        <v>1</v>
      </c>
      <c r="Q19" s="81" t="s">
        <v>0</v>
      </c>
      <c r="R19" s="96">
        <f t="shared" si="0"/>
        <v>0.47</v>
      </c>
      <c r="S19" s="300"/>
      <c r="T19" s="338"/>
      <c r="V19" s="50"/>
      <c r="W19" s="48"/>
      <c r="X19" s="49"/>
      <c r="Y19" s="49"/>
      <c r="Z19" s="13"/>
    </row>
    <row r="20" spans="1:26" ht="12.95" customHeight="1" x14ac:dyDescent="0.25">
      <c r="A20" s="322"/>
      <c r="B20" s="319"/>
      <c r="C20" s="211" t="s">
        <v>68</v>
      </c>
      <c r="D20" s="297"/>
      <c r="E20" s="292"/>
      <c r="F20" s="292"/>
      <c r="G20" s="300"/>
      <c r="H20" s="259"/>
      <c r="I20" s="343"/>
      <c r="J20" s="229">
        <f>'West and South (8)'!AJ11</f>
        <v>440.75</v>
      </c>
      <c r="K20" s="303"/>
      <c r="L20" s="303"/>
      <c r="M20" s="303"/>
      <c r="N20" s="78">
        <v>0.47</v>
      </c>
      <c r="O20" s="79" t="s">
        <v>19</v>
      </c>
      <c r="P20" s="80">
        <f>'West and South (8)'!AG16</f>
        <v>0.61199999999999999</v>
      </c>
      <c r="Q20" s="81" t="s">
        <v>0</v>
      </c>
      <c r="R20" s="96">
        <f t="shared" si="0"/>
        <v>0.28763999999999995</v>
      </c>
      <c r="S20" s="300"/>
      <c r="T20" s="338"/>
      <c r="V20" s="50"/>
      <c r="W20" s="48"/>
      <c r="X20" s="49"/>
      <c r="Y20" s="49"/>
      <c r="Z20" s="13"/>
    </row>
    <row r="21" spans="1:26" ht="12.95" customHeight="1" x14ac:dyDescent="0.25">
      <c r="A21" s="322"/>
      <c r="B21" s="319"/>
      <c r="C21" s="211" t="s">
        <v>69</v>
      </c>
      <c r="D21" s="297"/>
      <c r="E21" s="292"/>
      <c r="F21" s="292"/>
      <c r="G21" s="300"/>
      <c r="H21" s="259"/>
      <c r="I21" s="343"/>
      <c r="J21" s="229">
        <f>'West and South (8)'!AJ18</f>
        <v>204</v>
      </c>
      <c r="K21" s="303"/>
      <c r="L21" s="303"/>
      <c r="M21" s="303"/>
      <c r="N21" s="78">
        <v>0.47</v>
      </c>
      <c r="O21" s="79" t="s">
        <v>19</v>
      </c>
      <c r="P21" s="80">
        <f>'West and South (8)'!AG20</f>
        <v>0.94199999999999995</v>
      </c>
      <c r="Q21" s="81" t="s">
        <v>0</v>
      </c>
      <c r="R21" s="96">
        <f t="shared" si="0"/>
        <v>0.44273999999999997</v>
      </c>
      <c r="S21" s="300"/>
      <c r="T21" s="338"/>
      <c r="V21" s="50"/>
      <c r="W21" s="48"/>
      <c r="X21" s="49"/>
      <c r="Y21" s="49"/>
      <c r="Z21" s="13"/>
    </row>
    <row r="22" spans="1:26" ht="12.95" customHeight="1" x14ac:dyDescent="0.25">
      <c r="A22" s="322"/>
      <c r="B22" s="319"/>
      <c r="C22" s="211" t="s">
        <v>70</v>
      </c>
      <c r="D22" s="297"/>
      <c r="E22" s="292"/>
      <c r="F22" s="292"/>
      <c r="G22" s="300"/>
      <c r="H22" s="259"/>
      <c r="I22" s="343"/>
      <c r="J22" s="229">
        <f>'West and South (8)'!AJ22</f>
        <v>197.2</v>
      </c>
      <c r="K22" s="303"/>
      <c r="L22" s="303"/>
      <c r="M22" s="303"/>
      <c r="N22" s="78">
        <v>0.47</v>
      </c>
      <c r="O22" s="79" t="s">
        <v>19</v>
      </c>
      <c r="P22" s="80">
        <f>'West and South (8)'!AG24</f>
        <v>0.93100000000000005</v>
      </c>
      <c r="Q22" s="81" t="s">
        <v>0</v>
      </c>
      <c r="R22" s="96">
        <f t="shared" si="0"/>
        <v>0.43757000000000001</v>
      </c>
      <c r="S22" s="300"/>
      <c r="T22" s="338"/>
      <c r="V22" s="50"/>
      <c r="W22" s="48"/>
      <c r="X22" s="49"/>
      <c r="Y22" s="49"/>
      <c r="Z22" s="13"/>
    </row>
    <row r="23" spans="1:26" ht="12.95" customHeight="1" x14ac:dyDescent="0.25">
      <c r="A23" s="322"/>
      <c r="B23" s="319"/>
      <c r="C23" s="211" t="s">
        <v>71</v>
      </c>
      <c r="D23" s="297"/>
      <c r="E23" s="292"/>
      <c r="F23" s="292"/>
      <c r="G23" s="300"/>
      <c r="H23" s="259"/>
      <c r="I23" s="343"/>
      <c r="J23" s="229">
        <f>'West and South (8)'!AJ26</f>
        <v>15.2</v>
      </c>
      <c r="K23" s="303"/>
      <c r="L23" s="303"/>
      <c r="M23" s="303"/>
      <c r="N23" s="78">
        <v>0.47</v>
      </c>
      <c r="O23" s="79" t="s">
        <v>19</v>
      </c>
      <c r="P23" s="80">
        <f>'West and South (8)'!AG29</f>
        <v>0.95399999999999996</v>
      </c>
      <c r="Q23" s="81" t="s">
        <v>0</v>
      </c>
      <c r="R23" s="96">
        <f t="shared" si="0"/>
        <v>0.44837999999999995</v>
      </c>
      <c r="S23" s="300"/>
      <c r="T23" s="338"/>
      <c r="V23" s="50"/>
      <c r="W23" s="48"/>
      <c r="X23" s="49"/>
      <c r="Y23" s="49"/>
      <c r="Z23" s="13"/>
    </row>
    <row r="24" spans="1:26" ht="12.95" customHeight="1" x14ac:dyDescent="0.25">
      <c r="A24" s="322"/>
      <c r="B24" s="319"/>
      <c r="C24" s="211" t="s">
        <v>72</v>
      </c>
      <c r="D24" s="297"/>
      <c r="E24" s="292"/>
      <c r="F24" s="292"/>
      <c r="G24" s="300"/>
      <c r="H24" s="259"/>
      <c r="I24" s="343"/>
      <c r="J24" s="229">
        <f>'West and South (8)'!AJ31</f>
        <v>17.600000000000001</v>
      </c>
      <c r="K24" s="303"/>
      <c r="L24" s="303"/>
      <c r="M24" s="303"/>
      <c r="N24" s="78">
        <v>0.47</v>
      </c>
      <c r="O24" s="79" t="s">
        <v>19</v>
      </c>
      <c r="P24" s="80">
        <f>'West and South (8)'!AG34</f>
        <v>0.95399999999999996</v>
      </c>
      <c r="Q24" s="81" t="s">
        <v>0</v>
      </c>
      <c r="R24" s="96">
        <f t="shared" si="0"/>
        <v>0.44837999999999995</v>
      </c>
      <c r="S24" s="300"/>
      <c r="T24" s="338"/>
      <c r="V24" s="50"/>
      <c r="W24" s="48"/>
      <c r="X24" s="49"/>
      <c r="Y24" s="49"/>
      <c r="Z24" s="13"/>
    </row>
    <row r="25" spans="1:26" ht="36.75" customHeight="1" thickBot="1" x14ac:dyDescent="0.3">
      <c r="A25" s="323"/>
      <c r="B25" s="242" t="s">
        <v>98</v>
      </c>
      <c r="C25" s="243" t="s">
        <v>73</v>
      </c>
      <c r="D25" s="244">
        <f>'West and South (8)'!Q3</f>
        <v>1198.2774999999999</v>
      </c>
      <c r="E25" s="244">
        <f>'West and South (8)'!Q6</f>
        <v>242.19999999999996</v>
      </c>
      <c r="F25" s="244">
        <f>E25/D25</f>
        <v>0.20212346472332157</v>
      </c>
      <c r="G25" s="330"/>
      <c r="H25" s="245">
        <f>H11</f>
        <v>0.42</v>
      </c>
      <c r="I25" s="344"/>
      <c r="J25" s="244">
        <f>'West and South (8)'!Q9</f>
        <v>242.19999999999996</v>
      </c>
      <c r="K25" s="222" t="s">
        <v>88</v>
      </c>
      <c r="L25" s="223">
        <v>61</v>
      </c>
      <c r="M25" s="223">
        <v>15</v>
      </c>
      <c r="N25" s="105">
        <v>0.57999999999999996</v>
      </c>
      <c r="O25" s="106" t="s">
        <v>19</v>
      </c>
      <c r="P25" s="107">
        <v>1</v>
      </c>
      <c r="Q25" s="108" t="s">
        <v>0</v>
      </c>
      <c r="R25" s="109">
        <f t="shared" si="0"/>
        <v>0.57999999999999996</v>
      </c>
      <c r="S25" s="330"/>
      <c r="T25" s="339"/>
      <c r="V25" s="50"/>
      <c r="W25" s="48"/>
      <c r="X25" s="49"/>
      <c r="Y25" s="49"/>
      <c r="Z25" s="13"/>
    </row>
    <row r="26" spans="1:26" ht="12.95" customHeight="1" x14ac:dyDescent="0.25">
      <c r="A26" s="325" t="s">
        <v>87</v>
      </c>
      <c r="B26" s="327" t="s">
        <v>95</v>
      </c>
      <c r="C26" s="225" t="s">
        <v>63</v>
      </c>
      <c r="D26" s="291">
        <f>'East and North (7)'!AJ3</f>
        <v>2292.0974999999999</v>
      </c>
      <c r="E26" s="291">
        <f>'East and North (7)'!AJ6</f>
        <v>1209.375</v>
      </c>
      <c r="F26" s="291">
        <f>E26/D26</f>
        <v>0.52762807864848682</v>
      </c>
      <c r="G26" s="299">
        <f>F26</f>
        <v>0.52762807864848682</v>
      </c>
      <c r="H26" s="333">
        <f>P8</f>
        <v>0.3</v>
      </c>
      <c r="I26" s="327">
        <f>H26</f>
        <v>0.3</v>
      </c>
      <c r="J26" s="226">
        <f>'East and North (7)'!AJ9</f>
        <v>708.55</v>
      </c>
      <c r="K26" s="302" t="s">
        <v>88</v>
      </c>
      <c r="L26" s="302">
        <v>61</v>
      </c>
      <c r="M26" s="302">
        <v>15</v>
      </c>
      <c r="N26" s="74">
        <v>0.57999999999999996</v>
      </c>
      <c r="O26" s="227" t="s">
        <v>18</v>
      </c>
      <c r="P26" s="228">
        <v>1</v>
      </c>
      <c r="Q26" s="77" t="s">
        <v>0</v>
      </c>
      <c r="R26" s="104">
        <f t="shared" si="0"/>
        <v>0.57999999999999996</v>
      </c>
      <c r="S26" s="299">
        <f>((J26*R26)+(J27*R27)+(J28*R28)+(J29*R29)+(J30*R30)+(J31*R31)+(J32*R32))/E26</f>
        <v>0.56772191255813953</v>
      </c>
      <c r="T26" s="305" t="s">
        <v>163</v>
      </c>
      <c r="V26" s="46"/>
      <c r="W26" s="48"/>
      <c r="X26" s="48"/>
      <c r="Y26" s="47"/>
      <c r="Z26" s="13"/>
    </row>
    <row r="27" spans="1:26" ht="12.95" customHeight="1" x14ac:dyDescent="0.25">
      <c r="A27" s="316"/>
      <c r="B27" s="319"/>
      <c r="C27" s="211" t="s">
        <v>64</v>
      </c>
      <c r="D27" s="292"/>
      <c r="E27" s="292"/>
      <c r="F27" s="292"/>
      <c r="G27" s="300"/>
      <c r="H27" s="259"/>
      <c r="I27" s="328"/>
      <c r="J27" s="229">
        <f>'East and North (7)'!AJ11</f>
        <v>188.125</v>
      </c>
      <c r="K27" s="303"/>
      <c r="L27" s="303"/>
      <c r="M27" s="303"/>
      <c r="N27" s="78">
        <v>0.57999999999999996</v>
      </c>
      <c r="O27" s="230" t="s">
        <v>18</v>
      </c>
      <c r="P27" s="231">
        <f>'East and North (7)'!AG17</f>
        <v>0.9398399999999999</v>
      </c>
      <c r="Q27" s="81" t="s">
        <v>0</v>
      </c>
      <c r="R27" s="96">
        <f t="shared" ref="R27:R32" si="1">(N27*P27)</f>
        <v>0.5451071999999999</v>
      </c>
      <c r="S27" s="300"/>
      <c r="T27" s="338"/>
      <c r="V27" s="49"/>
      <c r="W27" s="49"/>
      <c r="X27" s="16"/>
      <c r="Y27" s="16"/>
      <c r="Z27" s="13"/>
    </row>
    <row r="28" spans="1:26" ht="12.95" customHeight="1" x14ac:dyDescent="0.25">
      <c r="A28" s="316"/>
      <c r="B28" s="319"/>
      <c r="C28" s="211" t="s">
        <v>65</v>
      </c>
      <c r="D28" s="292"/>
      <c r="E28" s="292"/>
      <c r="F28" s="292"/>
      <c r="G28" s="300"/>
      <c r="H28" s="259"/>
      <c r="I28" s="328"/>
      <c r="J28" s="229">
        <f>'East and North (7)'!AJ19</f>
        <v>188.125</v>
      </c>
      <c r="K28" s="303"/>
      <c r="L28" s="303"/>
      <c r="M28" s="303"/>
      <c r="N28" s="78">
        <v>0.57999999999999996</v>
      </c>
      <c r="O28" s="231" t="s">
        <v>18</v>
      </c>
      <c r="P28" s="231">
        <f>'East and North (7)'!AG24</f>
        <v>0.9398399999999999</v>
      </c>
      <c r="Q28" s="81" t="s">
        <v>0</v>
      </c>
      <c r="R28" s="96">
        <f t="shared" si="1"/>
        <v>0.5451071999999999</v>
      </c>
      <c r="S28" s="300"/>
      <c r="T28" s="338"/>
      <c r="V28" s="50"/>
      <c r="W28" s="51"/>
      <c r="X28" s="52"/>
      <c r="Y28" s="49"/>
      <c r="Z28" s="13"/>
    </row>
    <row r="29" spans="1:26" ht="12.95" customHeight="1" x14ac:dyDescent="0.25">
      <c r="A29" s="316"/>
      <c r="B29" s="319"/>
      <c r="C29" s="211" t="s">
        <v>121</v>
      </c>
      <c r="D29" s="292"/>
      <c r="E29" s="292"/>
      <c r="F29" s="292"/>
      <c r="G29" s="300"/>
      <c r="H29" s="259"/>
      <c r="I29" s="328"/>
      <c r="J29" s="229">
        <f>'East and North (7)'!AJ26</f>
        <v>7.375</v>
      </c>
      <c r="K29" s="303"/>
      <c r="L29" s="303"/>
      <c r="M29" s="303"/>
      <c r="N29" s="78">
        <v>0.57999999999999996</v>
      </c>
      <c r="O29" s="231" t="s">
        <v>18</v>
      </c>
      <c r="P29" s="231">
        <f>'East and North (7)'!AG28</f>
        <v>0.96</v>
      </c>
      <c r="Q29" s="81" t="s">
        <v>0</v>
      </c>
      <c r="R29" s="96">
        <f t="shared" si="1"/>
        <v>0.55679999999999996</v>
      </c>
      <c r="S29" s="300"/>
      <c r="T29" s="338"/>
      <c r="V29" s="50"/>
      <c r="W29" s="51"/>
      <c r="X29" s="52"/>
      <c r="Y29" s="49"/>
      <c r="Z29" s="13"/>
    </row>
    <row r="30" spans="1:26" ht="12.95" customHeight="1" x14ac:dyDescent="0.25">
      <c r="A30" s="316"/>
      <c r="B30" s="319"/>
      <c r="C30" s="211" t="s">
        <v>122</v>
      </c>
      <c r="D30" s="292"/>
      <c r="E30" s="292"/>
      <c r="F30" s="292"/>
      <c r="G30" s="300"/>
      <c r="H30" s="259"/>
      <c r="I30" s="328"/>
      <c r="J30" s="229">
        <f>'East and North (7)'!AJ30</f>
        <v>56.000000000000007</v>
      </c>
      <c r="K30" s="303"/>
      <c r="L30" s="303"/>
      <c r="M30" s="303"/>
      <c r="N30" s="78">
        <v>0.57999999999999996</v>
      </c>
      <c r="O30" s="231" t="s">
        <v>18</v>
      </c>
      <c r="P30" s="231">
        <f>'East and North (7)'!AG33</f>
        <v>0.97699999999999998</v>
      </c>
      <c r="Q30" s="81" t="s">
        <v>0</v>
      </c>
      <c r="R30" s="96">
        <f t="shared" si="1"/>
        <v>0.56665999999999994</v>
      </c>
      <c r="S30" s="300"/>
      <c r="T30" s="338"/>
      <c r="V30" s="50"/>
      <c r="W30" s="51"/>
      <c r="X30" s="52"/>
      <c r="Y30" s="49"/>
      <c r="Z30" s="13"/>
    </row>
    <row r="31" spans="1:26" ht="12.95" customHeight="1" x14ac:dyDescent="0.25">
      <c r="A31" s="326"/>
      <c r="B31" s="332"/>
      <c r="C31" s="211" t="s">
        <v>123</v>
      </c>
      <c r="D31" s="331"/>
      <c r="E31" s="331"/>
      <c r="F31" s="331"/>
      <c r="G31" s="330"/>
      <c r="H31" s="334"/>
      <c r="I31" s="262"/>
      <c r="J31" s="229">
        <f>'East and North (7)'!AJ35</f>
        <v>48.999999999999993</v>
      </c>
      <c r="K31" s="340"/>
      <c r="L31" s="340"/>
      <c r="M31" s="340"/>
      <c r="N31" s="78">
        <v>0.57999999999999996</v>
      </c>
      <c r="O31" s="231" t="s">
        <v>18</v>
      </c>
      <c r="P31" s="231">
        <f>'East and North (7)'!AG38</f>
        <v>0.97699999999999998</v>
      </c>
      <c r="Q31" s="81" t="s">
        <v>0</v>
      </c>
      <c r="R31" s="96">
        <f t="shared" ref="R31" si="2">(N31*P31)</f>
        <v>0.56665999999999994</v>
      </c>
      <c r="S31" s="330"/>
      <c r="T31" s="339"/>
      <c r="V31" s="50"/>
      <c r="W31" s="51"/>
      <c r="X31" s="52"/>
      <c r="Y31" s="49"/>
      <c r="Z31" s="13"/>
    </row>
    <row r="32" spans="1:26" ht="12.95" customHeight="1" thickBot="1" x14ac:dyDescent="0.3">
      <c r="A32" s="317"/>
      <c r="B32" s="320"/>
      <c r="C32" s="232" t="s">
        <v>176</v>
      </c>
      <c r="D32" s="293"/>
      <c r="E32" s="293"/>
      <c r="F32" s="293"/>
      <c r="G32" s="301"/>
      <c r="H32" s="335"/>
      <c r="I32" s="329"/>
      <c r="J32" s="233">
        <f>'East and North (7)'!AJ40</f>
        <v>12.2</v>
      </c>
      <c r="K32" s="304"/>
      <c r="L32" s="304"/>
      <c r="M32" s="304"/>
      <c r="N32" s="82">
        <v>0.57999999999999996</v>
      </c>
      <c r="O32" s="83" t="s">
        <v>19</v>
      </c>
      <c r="P32" s="84">
        <f>'East and North (7)'!AG42</f>
        <v>0.97899999999999998</v>
      </c>
      <c r="Q32" s="85" t="s">
        <v>0</v>
      </c>
      <c r="R32" s="97">
        <f t="shared" si="1"/>
        <v>0.56781999999999999</v>
      </c>
      <c r="S32" s="301"/>
      <c r="T32" s="341"/>
      <c r="V32" s="50"/>
      <c r="W32" s="48"/>
      <c r="X32" s="49"/>
      <c r="Y32" s="49"/>
      <c r="Z32" s="13"/>
    </row>
    <row r="33" spans="2:26" ht="12.95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 t="s">
        <v>7</v>
      </c>
      <c r="U33" s="13"/>
      <c r="V33" s="46"/>
      <c r="W33" s="53"/>
      <c r="X33" s="53"/>
      <c r="Y33" s="54"/>
      <c r="Z33" s="13"/>
    </row>
    <row r="34" spans="2:26" ht="12.95" customHeight="1" x14ac:dyDescent="0.25">
      <c r="B34" s="13"/>
      <c r="C34" s="13"/>
      <c r="D34" s="13"/>
      <c r="E34" s="13"/>
      <c r="F34" s="13"/>
      <c r="G34" s="13"/>
      <c r="H34" s="13"/>
      <c r="I34" s="13"/>
      <c r="J34" s="50"/>
      <c r="K34" s="50"/>
      <c r="L34" s="50"/>
      <c r="M34" s="50"/>
      <c r="N34" s="13"/>
      <c r="O34" s="13"/>
      <c r="P34" s="13"/>
      <c r="Q34" s="13"/>
      <c r="R34" s="13"/>
      <c r="S34" s="13"/>
      <c r="T34" s="55"/>
      <c r="U34" s="13"/>
      <c r="V34" s="46"/>
      <c r="W34" s="46"/>
      <c r="X34" s="46"/>
      <c r="Y34" s="46"/>
      <c r="Z34" s="13"/>
    </row>
    <row r="35" spans="2:26" ht="12.95" customHeight="1" x14ac:dyDescent="0.25">
      <c r="B35" s="13"/>
      <c r="C35" s="13"/>
      <c r="D35" s="13"/>
      <c r="E35" s="13"/>
      <c r="F35" s="13"/>
      <c r="G35" s="13"/>
      <c r="H35" s="13"/>
      <c r="I35" s="13"/>
      <c r="J35" s="50"/>
      <c r="K35" s="50"/>
      <c r="L35" s="50"/>
      <c r="M35" s="50"/>
      <c r="N35" s="48"/>
      <c r="O35" s="48"/>
      <c r="P35" s="56"/>
      <c r="Q35" s="56"/>
      <c r="R35" s="56"/>
      <c r="S35" s="56"/>
      <c r="T35" s="13"/>
      <c r="U35" s="13"/>
      <c r="V35" s="50"/>
      <c r="W35" s="13"/>
      <c r="X35" s="55"/>
      <c r="Y35" s="46"/>
      <c r="Z35" s="13"/>
    </row>
    <row r="36" spans="2:26" ht="12.95" customHeight="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7"/>
      <c r="W36" s="53"/>
      <c r="X36" s="46"/>
      <c r="Y36" s="46"/>
      <c r="Z36" s="13"/>
    </row>
    <row r="37" spans="2:26" ht="12.95" customHeight="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2:26" ht="12.95" customHeight="1" x14ac:dyDescent="0.25">
      <c r="U38" s="13"/>
      <c r="V38" s="38"/>
      <c r="W38" s="46"/>
      <c r="X38" s="46"/>
      <c r="Y38" s="46"/>
      <c r="Z38" s="13"/>
    </row>
    <row r="39" spans="2:26" ht="12.95" customHeight="1" x14ac:dyDescent="0.25">
      <c r="U39" s="13"/>
      <c r="V39" s="54"/>
      <c r="W39" s="45"/>
      <c r="X39" s="45"/>
      <c r="Y39" s="54"/>
      <c r="Z39" s="13"/>
    </row>
    <row r="40" spans="2:26" ht="12.95" customHeight="1" x14ac:dyDescent="0.25">
      <c r="V40" s="58"/>
      <c r="W40" s="56"/>
      <c r="X40" s="46"/>
      <c r="Y40" s="46"/>
      <c r="Z40" s="13"/>
    </row>
    <row r="41" spans="2:26" ht="12.95" customHeight="1" x14ac:dyDescent="0.25"/>
  </sheetData>
  <mergeCells count="75">
    <mergeCell ref="P8:Q10"/>
    <mergeCell ref="F9:G9"/>
    <mergeCell ref="F10:G10"/>
    <mergeCell ref="F7:G7"/>
    <mergeCell ref="P7:Q7"/>
    <mergeCell ref="F8:G8"/>
    <mergeCell ref="H8:H10"/>
    <mergeCell ref="N7:O7"/>
    <mergeCell ref="N8:O10"/>
    <mergeCell ref="P11:Q13"/>
    <mergeCell ref="F12:G12"/>
    <mergeCell ref="F13:G13"/>
    <mergeCell ref="F11:G11"/>
    <mergeCell ref="H11:H13"/>
    <mergeCell ref="N11:O13"/>
    <mergeCell ref="I18:I25"/>
    <mergeCell ref="S15:S17"/>
    <mergeCell ref="T15:T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B15:B17"/>
    <mergeCell ref="S18:S25"/>
    <mergeCell ref="T18:T25"/>
    <mergeCell ref="K19:K24"/>
    <mergeCell ref="K26:K32"/>
    <mergeCell ref="L26:L32"/>
    <mergeCell ref="M26:M32"/>
    <mergeCell ref="S26:S32"/>
    <mergeCell ref="T26:T32"/>
    <mergeCell ref="L19:L24"/>
    <mergeCell ref="M19:M24"/>
    <mergeCell ref="G18:G25"/>
    <mergeCell ref="B19:B24"/>
    <mergeCell ref="E19:E24"/>
    <mergeCell ref="F19:F24"/>
    <mergeCell ref="D26:D32"/>
    <mergeCell ref="A15:A17"/>
    <mergeCell ref="A26:A32"/>
    <mergeCell ref="D15:D17"/>
    <mergeCell ref="I15:I17"/>
    <mergeCell ref="I26:I32"/>
    <mergeCell ref="G15:G17"/>
    <mergeCell ref="F15:F17"/>
    <mergeCell ref="E15:E17"/>
    <mergeCell ref="H15:H17"/>
    <mergeCell ref="C15:C17"/>
    <mergeCell ref="G26:G32"/>
    <mergeCell ref="F26:F32"/>
    <mergeCell ref="E26:E32"/>
    <mergeCell ref="B26:B32"/>
    <mergeCell ref="H26:H32"/>
    <mergeCell ref="H19:H24"/>
    <mergeCell ref="B7:D7"/>
    <mergeCell ref="B11:D11"/>
    <mergeCell ref="B12:D12"/>
    <mergeCell ref="A18:A25"/>
    <mergeCell ref="K7:M7"/>
    <mergeCell ref="K8:M10"/>
    <mergeCell ref="J8:J10"/>
    <mergeCell ref="J11:J13"/>
    <mergeCell ref="K11:M13"/>
    <mergeCell ref="A8:A10"/>
    <mergeCell ref="A11:A13"/>
    <mergeCell ref="B8:D8"/>
    <mergeCell ref="B9:D9"/>
    <mergeCell ref="B10:D10"/>
    <mergeCell ref="B13:D13"/>
    <mergeCell ref="D19:D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zoomScale="110" zoomScaleNormal="100" zoomScaleSheetLayoutView="110" zoomScalePageLayoutView="85" workbookViewId="0">
      <selection activeCell="R25" sqref="R25"/>
    </sheetView>
  </sheetViews>
  <sheetFormatPr defaultRowHeight="16.5" x14ac:dyDescent="0.3"/>
  <cols>
    <col min="1" max="16384" width="9.140625" style="27"/>
  </cols>
  <sheetData>
    <row r="1" spans="1:15" ht="18.75" x14ac:dyDescent="0.3">
      <c r="A1" s="247" t="s">
        <v>8</v>
      </c>
      <c r="B1" s="247"/>
      <c r="H1" s="28"/>
      <c r="N1" s="29" t="s">
        <v>9</v>
      </c>
      <c r="O1" s="30">
        <v>2</v>
      </c>
    </row>
    <row r="2" spans="1:15" x14ac:dyDescent="0.3">
      <c r="A2" s="17"/>
    </row>
    <row r="3" spans="1:15" x14ac:dyDescent="0.3">
      <c r="A3" s="246"/>
      <c r="B3" s="246"/>
    </row>
    <row r="4" spans="1:15" x14ac:dyDescent="0.3">
      <c r="A4" s="17"/>
    </row>
    <row r="6" spans="1:15" x14ac:dyDescent="0.3">
      <c r="A6" s="17"/>
    </row>
    <row r="7" spans="1:15" x14ac:dyDescent="0.3">
      <c r="A7" s="246"/>
      <c r="B7" s="246"/>
    </row>
    <row r="8" spans="1:15" x14ac:dyDescent="0.3">
      <c r="A8" s="17"/>
    </row>
    <row r="9" spans="1:15" x14ac:dyDescent="0.3">
      <c r="A9" s="246"/>
      <c r="B9" s="246"/>
    </row>
    <row r="10" spans="1:15" x14ac:dyDescent="0.3">
      <c r="A10" s="17"/>
    </row>
    <row r="11" spans="1:15" x14ac:dyDescent="0.3">
      <c r="A11" s="246"/>
      <c r="B11" s="246"/>
    </row>
    <row r="15" spans="1:15" x14ac:dyDescent="0.3">
      <c r="B15" s="246"/>
      <c r="C15" s="246"/>
    </row>
    <row r="31" spans="13:13" x14ac:dyDescent="0.3">
      <c r="M31" s="17" t="s">
        <v>91</v>
      </c>
    </row>
    <row r="32" spans="13:13" x14ac:dyDescent="0.3">
      <c r="M32" s="17" t="s">
        <v>80</v>
      </c>
    </row>
  </sheetData>
  <mergeCells count="6">
    <mergeCell ref="B15:C15"/>
    <mergeCell ref="A1:B1"/>
    <mergeCell ref="A3:B3"/>
    <mergeCell ref="A7:B7"/>
    <mergeCell ref="A9:B9"/>
    <mergeCell ref="A11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2"/>
  <sheetViews>
    <sheetView view="pageBreakPreview" zoomScale="110" zoomScaleNormal="100" zoomScaleSheetLayoutView="110" zoomScalePageLayoutView="85" workbookViewId="0">
      <selection activeCell="U6" sqref="U6"/>
    </sheetView>
  </sheetViews>
  <sheetFormatPr defaultRowHeight="16.5" x14ac:dyDescent="0.3"/>
  <cols>
    <col min="1" max="16384" width="9.140625" style="27"/>
  </cols>
  <sheetData>
    <row r="1" spans="1:15" ht="18.75" x14ac:dyDescent="0.3">
      <c r="A1" s="247" t="s">
        <v>8</v>
      </c>
      <c r="B1" s="247"/>
      <c r="H1" s="28"/>
      <c r="N1" s="29" t="s">
        <v>9</v>
      </c>
      <c r="O1" s="30">
        <v>3</v>
      </c>
    </row>
    <row r="2" spans="1:15" x14ac:dyDescent="0.3">
      <c r="A2" s="17"/>
    </row>
    <row r="3" spans="1:15" x14ac:dyDescent="0.3">
      <c r="A3" s="246"/>
      <c r="B3" s="246"/>
    </row>
    <row r="4" spans="1:15" x14ac:dyDescent="0.3">
      <c r="A4" s="17"/>
    </row>
    <row r="6" spans="1:15" x14ac:dyDescent="0.3">
      <c r="A6" s="17"/>
    </row>
    <row r="7" spans="1:15" x14ac:dyDescent="0.3">
      <c r="A7" s="246"/>
      <c r="B7" s="246"/>
    </row>
    <row r="8" spans="1:15" x14ac:dyDescent="0.3">
      <c r="A8" s="17"/>
    </row>
    <row r="9" spans="1:15" x14ac:dyDescent="0.3">
      <c r="A9" s="246"/>
      <c r="B9" s="246"/>
    </row>
    <row r="10" spans="1:15" x14ac:dyDescent="0.3">
      <c r="A10" s="17"/>
    </row>
    <row r="11" spans="1:15" x14ac:dyDescent="0.3">
      <c r="A11" s="246"/>
      <c r="B11" s="246"/>
    </row>
    <row r="15" spans="1:15" x14ac:dyDescent="0.3">
      <c r="B15" s="246"/>
      <c r="C15" s="246"/>
    </row>
    <row r="31" spans="13:13" x14ac:dyDescent="0.3">
      <c r="M31" s="17" t="s">
        <v>92</v>
      </c>
    </row>
    <row r="32" spans="13:13" x14ac:dyDescent="0.3">
      <c r="M32" s="17" t="s">
        <v>80</v>
      </c>
    </row>
  </sheetData>
  <mergeCells count="6">
    <mergeCell ref="B15:C15"/>
    <mergeCell ref="A1:B1"/>
    <mergeCell ref="A3:B3"/>
    <mergeCell ref="A7:B7"/>
    <mergeCell ref="A9:B9"/>
    <mergeCell ref="A11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view="pageBreakPreview" zoomScaleNormal="100" zoomScaleSheetLayoutView="100" workbookViewId="0">
      <selection activeCell="J27" sqref="J27"/>
    </sheetView>
  </sheetViews>
  <sheetFormatPr defaultRowHeight="16.5" x14ac:dyDescent="0.3"/>
  <cols>
    <col min="1" max="8" width="9.140625" style="27"/>
    <col min="9" max="9" width="10.140625" style="27" bestFit="1" customWidth="1"/>
    <col min="10" max="16384" width="9.140625" style="27"/>
  </cols>
  <sheetData>
    <row r="1" spans="1:15" ht="20.25" x14ac:dyDescent="0.3">
      <c r="A1" s="31" t="s">
        <v>48</v>
      </c>
      <c r="B1" s="31"/>
      <c r="H1" s="28"/>
      <c r="N1" s="29" t="s">
        <v>6</v>
      </c>
      <c r="O1" s="30">
        <v>4</v>
      </c>
    </row>
    <row r="2" spans="1:15" x14ac:dyDescent="0.3">
      <c r="A2" s="17"/>
    </row>
    <row r="3" spans="1:15" x14ac:dyDescent="0.3">
      <c r="A3" s="17"/>
    </row>
    <row r="5" spans="1:15" x14ac:dyDescent="0.3">
      <c r="A5" s="17"/>
    </row>
    <row r="6" spans="1:15" x14ac:dyDescent="0.3">
      <c r="A6" s="246"/>
      <c r="B6" s="246"/>
    </row>
    <row r="7" spans="1:15" x14ac:dyDescent="0.3">
      <c r="A7" s="17"/>
    </row>
    <row r="8" spans="1:15" x14ac:dyDescent="0.3">
      <c r="A8" s="246"/>
      <c r="B8" s="246"/>
    </row>
    <row r="9" spans="1:15" x14ac:dyDescent="0.3">
      <c r="A9" s="17"/>
    </row>
    <row r="10" spans="1:15" x14ac:dyDescent="0.3">
      <c r="A10" s="246"/>
      <c r="B10" s="246"/>
    </row>
    <row r="14" spans="1:15" x14ac:dyDescent="0.3">
      <c r="B14" s="246"/>
      <c r="C14" s="246"/>
    </row>
    <row r="25" spans="1:12" x14ac:dyDescent="0.3">
      <c r="B25" s="17" t="s">
        <v>47</v>
      </c>
      <c r="G25" s="17" t="s">
        <v>10</v>
      </c>
      <c r="L25" s="17" t="s">
        <v>165</v>
      </c>
    </row>
    <row r="26" spans="1:12" x14ac:dyDescent="0.3">
      <c r="L26" s="17" t="s">
        <v>166</v>
      </c>
    </row>
    <row r="30" spans="1:12" x14ac:dyDescent="0.3">
      <c r="A30" s="17" t="s">
        <v>92</v>
      </c>
    </row>
    <row r="31" spans="1:12" x14ac:dyDescent="0.3">
      <c r="A31" s="17" t="s">
        <v>80</v>
      </c>
    </row>
  </sheetData>
  <mergeCells count="4">
    <mergeCell ref="B14:C14"/>
    <mergeCell ref="A6:B6"/>
    <mergeCell ref="A8:B8"/>
    <mergeCell ref="A10:B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>
              <from>
                <xdr:col>13</xdr:col>
                <xdr:colOff>0</xdr:colOff>
                <xdr:row>40</xdr:row>
                <xdr:rowOff>0</xdr:rowOff>
              </from>
              <to>
                <xdr:col>13</xdr:col>
                <xdr:colOff>95250</xdr:colOff>
                <xdr:row>40</xdr:row>
                <xdr:rowOff>76200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view="pageBreakPreview" zoomScale="120" zoomScaleNormal="100" zoomScaleSheetLayoutView="120" workbookViewId="0">
      <selection activeCell="P4" sqref="P4:P5"/>
    </sheetView>
  </sheetViews>
  <sheetFormatPr defaultRowHeight="12.75" x14ac:dyDescent="0.25"/>
  <cols>
    <col min="1" max="1" width="4.7109375" style="4" customWidth="1"/>
    <col min="2" max="2" width="9.7109375" style="5" customWidth="1"/>
    <col min="3" max="3" width="1.7109375" style="5" customWidth="1"/>
    <col min="4" max="4" width="3.28515625" style="20" customWidth="1"/>
    <col min="5" max="5" width="1.7109375" style="5" customWidth="1"/>
    <col min="6" max="6" width="3.28515625" style="5" customWidth="1"/>
    <col min="7" max="7" width="1.7109375" style="5" customWidth="1"/>
    <col min="8" max="8" width="3.28515625" style="5" customWidth="1"/>
    <col min="9" max="9" width="1.7109375" style="5" customWidth="1"/>
    <col min="10" max="10" width="3.28515625" style="5" customWidth="1"/>
    <col min="11" max="11" width="1.7109375" style="5" customWidth="1"/>
    <col min="12" max="12" width="3.28515625" style="5" customWidth="1"/>
    <col min="13" max="13" width="1.7109375" style="5" customWidth="1"/>
    <col min="14" max="14" width="3.28515625" style="5" customWidth="1"/>
    <col min="15" max="15" width="1.7109375" style="5" customWidth="1"/>
    <col min="16" max="16" width="3.28515625" style="5" customWidth="1"/>
    <col min="17" max="17" width="1.7109375" style="5" customWidth="1"/>
    <col min="18" max="18" width="3.28515625" style="5" customWidth="1"/>
    <col min="19" max="19" width="1.7109375" style="5" customWidth="1"/>
    <col min="20" max="20" width="3.28515625" style="5" customWidth="1"/>
    <col min="21" max="21" width="1.7109375" style="5" customWidth="1"/>
    <col min="22" max="22" width="3.28515625" style="5" customWidth="1"/>
    <col min="23" max="23" width="1.7109375" style="5" customWidth="1"/>
    <col min="24" max="24" width="3.28515625" style="5" customWidth="1"/>
    <col min="25" max="25" width="1.7109375" style="5" customWidth="1"/>
    <col min="26" max="26" width="3.28515625" style="5" customWidth="1"/>
    <col min="27" max="27" width="1.7109375" style="5" customWidth="1"/>
    <col min="28" max="28" width="3.28515625" style="5" customWidth="1"/>
    <col min="29" max="29" width="1.7109375" style="5" customWidth="1"/>
    <col min="30" max="30" width="3.28515625" style="5" customWidth="1"/>
    <col min="31" max="31" width="1.7109375" style="5" customWidth="1"/>
    <col min="32" max="32" width="3.28515625" style="5" customWidth="1"/>
    <col min="33" max="33" width="1.7109375" style="5" customWidth="1"/>
    <col min="34" max="34" width="2.7109375" style="5" customWidth="1"/>
    <col min="35" max="35" width="1.7109375" style="5" customWidth="1"/>
    <col min="36" max="36" width="5.28515625" style="4" customWidth="1"/>
    <col min="37" max="37" width="2.85546875" style="6" customWidth="1"/>
    <col min="38" max="38" width="4.5703125" style="4" customWidth="1"/>
    <col min="39" max="40" width="2.7109375" style="7" customWidth="1"/>
    <col min="41" max="41" width="3.42578125" style="6" customWidth="1"/>
    <col min="42" max="42" width="6.7109375" style="4" customWidth="1"/>
    <col min="43" max="43" width="4" style="4" customWidth="1"/>
    <col min="44" max="44" width="1.28515625" style="2" customWidth="1"/>
    <col min="45" max="45" width="3.140625" style="7" customWidth="1"/>
    <col min="46" max="46" width="6.7109375" style="1" customWidth="1"/>
    <col min="47" max="47" width="2.85546875" style="4" customWidth="1"/>
    <col min="48" max="48" width="4.7109375" style="4" customWidth="1"/>
    <col min="49" max="49" width="13.5703125" style="4" customWidth="1"/>
    <col min="50" max="50" width="7.28515625" style="4" customWidth="1"/>
    <col min="51" max="51" width="2.85546875" style="4" customWidth="1"/>
    <col min="52" max="52" width="4.5703125" style="4" customWidth="1"/>
    <col min="53" max="54" width="2.7109375" style="4" customWidth="1"/>
    <col min="55" max="55" width="3.42578125" style="4" customWidth="1"/>
    <col min="56" max="56" width="6.7109375" style="4" customWidth="1"/>
    <col min="57" max="57" width="4" style="4" customWidth="1"/>
    <col min="58" max="58" width="1.28515625" style="4" customWidth="1"/>
    <col min="59" max="59" width="3.140625" style="4" customWidth="1"/>
    <col min="60" max="60" width="6.7109375" style="4" customWidth="1"/>
    <col min="61" max="61" width="2.85546875" style="4" customWidth="1"/>
    <col min="62" max="62" width="4.42578125" style="4" customWidth="1"/>
    <col min="63" max="16384" width="9.140625" style="4"/>
  </cols>
  <sheetData>
    <row r="1" spans="1:47" ht="15" customHeight="1" x14ac:dyDescent="0.25">
      <c r="A1" s="23" t="s">
        <v>11</v>
      </c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S1" s="1"/>
      <c r="AT1" s="2" t="s">
        <v>12</v>
      </c>
      <c r="AU1" s="3">
        <v>5</v>
      </c>
    </row>
    <row r="2" spans="1:47" ht="11.1" customHeight="1" x14ac:dyDescent="0.25">
      <c r="B2" s="4"/>
      <c r="C2" s="4"/>
      <c r="AJ2" s="24" t="s">
        <v>13</v>
      </c>
    </row>
    <row r="3" spans="1:47" ht="11.1" customHeight="1" x14ac:dyDescent="0.25">
      <c r="AJ3" s="8" t="s">
        <v>49</v>
      </c>
      <c r="AL3" s="8"/>
      <c r="AM3" s="9"/>
      <c r="AN3" s="9"/>
      <c r="AO3" s="10" t="s">
        <v>0</v>
      </c>
      <c r="AP3" s="11">
        <v>3.15</v>
      </c>
      <c r="AQ3" s="4" t="s">
        <v>15</v>
      </c>
      <c r="AR3" s="2" t="s">
        <v>16</v>
      </c>
      <c r="AS3" s="9">
        <v>34</v>
      </c>
      <c r="AT3" s="12" t="str">
        <f t="shared" ref="AT3:AT5" si="0">IF(AS3=1,"storey)","storeys)")</f>
        <v>storeys)</v>
      </c>
    </row>
    <row r="4" spans="1:47" ht="11.1" customHeight="1" x14ac:dyDescent="0.25">
      <c r="AJ4" s="8" t="s">
        <v>50</v>
      </c>
      <c r="AL4" s="8"/>
      <c r="AM4" s="9"/>
      <c r="AN4" s="9"/>
      <c r="AO4" s="10" t="s">
        <v>0</v>
      </c>
      <c r="AP4" s="11">
        <v>3.15</v>
      </c>
      <c r="AQ4" s="4" t="s">
        <v>15</v>
      </c>
      <c r="AR4" s="2" t="s">
        <v>16</v>
      </c>
      <c r="AS4" s="9">
        <v>1</v>
      </c>
      <c r="AT4" s="12" t="str">
        <f t="shared" si="0"/>
        <v>storey)</v>
      </c>
    </row>
    <row r="5" spans="1:47" ht="11.1" customHeight="1" x14ac:dyDescent="0.25">
      <c r="AJ5" s="8" t="s">
        <v>51</v>
      </c>
      <c r="AL5" s="8"/>
      <c r="AM5" s="9"/>
      <c r="AN5" s="9"/>
      <c r="AO5" s="10" t="s">
        <v>0</v>
      </c>
      <c r="AP5" s="11">
        <v>3.5</v>
      </c>
      <c r="AQ5" s="4" t="s">
        <v>15</v>
      </c>
      <c r="AR5" s="2" t="s">
        <v>16</v>
      </c>
      <c r="AS5" s="9">
        <v>1</v>
      </c>
      <c r="AT5" s="12" t="str">
        <f t="shared" si="0"/>
        <v>storey)</v>
      </c>
    </row>
    <row r="6" spans="1:47" ht="11.1" customHeight="1" x14ac:dyDescent="0.25">
      <c r="AJ6" s="120" t="s">
        <v>188</v>
      </c>
      <c r="AK6" s="110"/>
      <c r="AL6" s="120"/>
      <c r="AM6" s="121"/>
      <c r="AN6" s="121"/>
      <c r="AO6" s="111" t="s">
        <v>0</v>
      </c>
      <c r="AP6" s="112">
        <v>3.5</v>
      </c>
      <c r="AQ6" s="113" t="s">
        <v>15</v>
      </c>
      <c r="AR6" s="114" t="s">
        <v>16</v>
      </c>
      <c r="AS6" s="121">
        <v>1</v>
      </c>
      <c r="AT6" s="122" t="str">
        <f t="shared" ref="AT6" si="1">IF(AS6=1,"storey)","storeys)")</f>
        <v>storey)</v>
      </c>
    </row>
    <row r="7" spans="1:47" ht="11.1" customHeight="1" x14ac:dyDescent="0.25">
      <c r="A7" s="113"/>
      <c r="B7" s="115"/>
      <c r="C7" s="115"/>
      <c r="D7" s="119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0"/>
      <c r="AK7" s="110"/>
      <c r="AL7" s="120"/>
      <c r="AM7" s="121"/>
      <c r="AN7" s="121"/>
      <c r="AO7" s="111"/>
      <c r="AP7" s="112"/>
      <c r="AQ7" s="113"/>
      <c r="AR7" s="114"/>
      <c r="AS7" s="121"/>
      <c r="AT7" s="122"/>
      <c r="AU7" s="113"/>
    </row>
    <row r="8" spans="1:47" ht="11.1" customHeight="1" x14ac:dyDescent="0.25">
      <c r="A8" s="113"/>
      <c r="B8" s="115"/>
      <c r="C8" s="115"/>
      <c r="D8" s="119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20"/>
      <c r="AK8" s="110"/>
      <c r="AL8" s="120"/>
      <c r="AM8" s="121"/>
      <c r="AN8" s="121"/>
      <c r="AO8" s="111"/>
      <c r="AP8" s="112"/>
      <c r="AQ8" s="113"/>
      <c r="AR8" s="114"/>
      <c r="AS8" s="121"/>
      <c r="AT8" s="122"/>
      <c r="AU8" s="113"/>
    </row>
    <row r="9" spans="1:47" ht="11.1" customHeight="1" x14ac:dyDescent="0.25">
      <c r="A9" s="113"/>
      <c r="B9" s="115"/>
      <c r="C9" s="115"/>
      <c r="D9" s="119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3"/>
      <c r="AK9" s="110"/>
      <c r="AL9" s="113"/>
      <c r="AM9" s="123"/>
      <c r="AN9" s="123"/>
      <c r="AO9" s="110"/>
      <c r="AP9" s="113"/>
      <c r="AQ9" s="113"/>
      <c r="AR9" s="114"/>
      <c r="AS9" s="123"/>
      <c r="AT9" s="124"/>
      <c r="AU9" s="113"/>
    </row>
    <row r="10" spans="1:47" ht="11.1" customHeight="1" x14ac:dyDescent="0.25">
      <c r="A10" s="125" t="s">
        <v>17</v>
      </c>
      <c r="B10" s="126"/>
      <c r="C10" s="126"/>
      <c r="D10" s="124" t="s">
        <v>168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13"/>
      <c r="AK10" s="110"/>
      <c r="AL10" s="113"/>
      <c r="AM10" s="123"/>
      <c r="AN10" s="123"/>
      <c r="AO10" s="110"/>
      <c r="AP10" s="113"/>
      <c r="AQ10" s="113"/>
      <c r="AR10" s="114"/>
      <c r="AS10" s="123"/>
      <c r="AT10" s="124"/>
      <c r="AU10" s="113"/>
    </row>
    <row r="11" spans="1:47" ht="11.1" customHeight="1" x14ac:dyDescent="0.25">
      <c r="A11" s="115" t="str">
        <f>AJ3</f>
        <v xml:space="preserve">1/F-34/F </v>
      </c>
      <c r="B11" s="115"/>
      <c r="C11" s="114" t="s">
        <v>16</v>
      </c>
      <c r="D11" s="116">
        <v>1.65</v>
      </c>
      <c r="E11" s="117" t="s">
        <v>99</v>
      </c>
      <c r="F11" s="112">
        <v>3.25</v>
      </c>
      <c r="G11" s="117" t="s">
        <v>99</v>
      </c>
      <c r="H11" s="112">
        <v>2.85</v>
      </c>
      <c r="I11" s="117" t="s">
        <v>99</v>
      </c>
      <c r="J11" s="112">
        <v>1.65</v>
      </c>
      <c r="K11" s="117" t="s">
        <v>99</v>
      </c>
      <c r="L11" s="112">
        <v>0.7</v>
      </c>
      <c r="M11" s="117"/>
      <c r="N11" s="112"/>
      <c r="O11" s="117"/>
      <c r="P11" s="112"/>
      <c r="Q11" s="117"/>
      <c r="R11" s="112"/>
      <c r="S11" s="117"/>
      <c r="T11" s="112"/>
      <c r="U11" s="117"/>
      <c r="V11" s="112"/>
      <c r="W11" s="117"/>
      <c r="X11" s="112"/>
      <c r="Y11" s="117"/>
      <c r="Z11" s="112"/>
      <c r="AA11" s="117"/>
      <c r="AB11" s="112"/>
      <c r="AC11" s="117"/>
      <c r="AD11" s="112"/>
      <c r="AE11" s="110" t="s">
        <v>167</v>
      </c>
      <c r="AF11" s="118">
        <f>$AP$3</f>
        <v>3.15</v>
      </c>
      <c r="AG11" s="110" t="s">
        <v>19</v>
      </c>
      <c r="AH11" s="110">
        <f>$AS$3</f>
        <v>34</v>
      </c>
      <c r="AI11" s="115" t="s">
        <v>100</v>
      </c>
      <c r="AJ11" s="112">
        <f t="shared" ref="AJ11:AJ31" si="2">D11+F11+H11+J11+L11+N11+P11+R11+T11+V11+X11+Z11+AB11+AD11</f>
        <v>10.1</v>
      </c>
      <c r="AK11" s="110" t="s">
        <v>19</v>
      </c>
      <c r="AL11" s="117">
        <f>AF11</f>
        <v>3.15</v>
      </c>
      <c r="AM11" s="110" t="s">
        <v>19</v>
      </c>
      <c r="AN11" s="110">
        <f>AH11</f>
        <v>34</v>
      </c>
      <c r="AO11" s="111" t="s">
        <v>21</v>
      </c>
      <c r="AP11" s="112">
        <f>AJ11*AL11*AN11</f>
        <v>1081.71</v>
      </c>
      <c r="AQ11" s="115" t="s">
        <v>2</v>
      </c>
      <c r="AR11" s="127"/>
      <c r="AS11" s="113"/>
      <c r="AT11" s="113"/>
      <c r="AU11" s="113"/>
    </row>
    <row r="12" spans="1:47" ht="11.1" customHeight="1" x14ac:dyDescent="0.25">
      <c r="A12" s="115" t="str">
        <f>AJ4</f>
        <v>35/F</v>
      </c>
      <c r="B12" s="115"/>
      <c r="C12" s="114" t="s">
        <v>16</v>
      </c>
      <c r="D12" s="116">
        <v>0.65</v>
      </c>
      <c r="E12" s="117" t="s">
        <v>99</v>
      </c>
      <c r="F12" s="112">
        <v>3.6</v>
      </c>
      <c r="G12" s="117" t="s">
        <v>99</v>
      </c>
      <c r="H12" s="112">
        <v>1.5</v>
      </c>
      <c r="I12" s="117" t="s">
        <v>99</v>
      </c>
      <c r="J12" s="112">
        <v>2.85</v>
      </c>
      <c r="K12" s="117" t="s">
        <v>99</v>
      </c>
      <c r="L12" s="112">
        <v>1.65</v>
      </c>
      <c r="M12" s="117" t="s">
        <v>180</v>
      </c>
      <c r="N12" s="112">
        <v>0.7</v>
      </c>
      <c r="O12" s="117"/>
      <c r="P12" s="112"/>
      <c r="Q12" s="117"/>
      <c r="R12" s="112"/>
      <c r="S12" s="117"/>
      <c r="T12" s="112"/>
      <c r="U12" s="117"/>
      <c r="V12" s="112"/>
      <c r="W12" s="117"/>
      <c r="X12" s="112"/>
      <c r="Y12" s="117"/>
      <c r="Z12" s="112"/>
      <c r="AA12" s="117"/>
      <c r="AB12" s="112"/>
      <c r="AC12" s="117"/>
      <c r="AD12" s="112"/>
      <c r="AE12" s="110" t="s">
        <v>167</v>
      </c>
      <c r="AF12" s="118">
        <f>$AP$4</f>
        <v>3.15</v>
      </c>
      <c r="AG12" s="110" t="s">
        <v>19</v>
      </c>
      <c r="AH12" s="110">
        <f>$AS$4</f>
        <v>1</v>
      </c>
      <c r="AI12" s="115" t="s">
        <v>100</v>
      </c>
      <c r="AJ12" s="112">
        <f t="shared" si="2"/>
        <v>10.95</v>
      </c>
      <c r="AK12" s="110" t="s">
        <v>19</v>
      </c>
      <c r="AL12" s="117">
        <f t="shared" ref="AL12:AL13" si="3">AF12</f>
        <v>3.15</v>
      </c>
      <c r="AM12" s="110" t="s">
        <v>19</v>
      </c>
      <c r="AN12" s="110">
        <f t="shared" ref="AN12:AN13" si="4">AH12</f>
        <v>1</v>
      </c>
      <c r="AO12" s="111" t="s">
        <v>0</v>
      </c>
      <c r="AP12" s="112">
        <f t="shared" ref="AP12:AP13" si="5">AJ12*AL12*AN12</f>
        <v>34.4925</v>
      </c>
      <c r="AQ12" s="115" t="s">
        <v>23</v>
      </c>
      <c r="AR12" s="127"/>
      <c r="AS12" s="113"/>
      <c r="AT12" s="113"/>
      <c r="AU12" s="113"/>
    </row>
    <row r="13" spans="1:47" ht="11.1" customHeight="1" x14ac:dyDescent="0.25">
      <c r="A13" s="115" t="str">
        <f>AJ5</f>
        <v>36/F</v>
      </c>
      <c r="B13" s="115"/>
      <c r="C13" s="114" t="s">
        <v>16</v>
      </c>
      <c r="D13" s="116">
        <v>0.65</v>
      </c>
      <c r="E13" s="117" t="s">
        <v>99</v>
      </c>
      <c r="F13" s="112">
        <v>3.6</v>
      </c>
      <c r="G13" s="117" t="s">
        <v>99</v>
      </c>
      <c r="H13" s="112">
        <v>2.8</v>
      </c>
      <c r="I13" s="117" t="s">
        <v>99</v>
      </c>
      <c r="J13" s="112">
        <v>1.1499999999999999</v>
      </c>
      <c r="K13" s="117" t="s">
        <v>99</v>
      </c>
      <c r="L13" s="112">
        <v>0.4</v>
      </c>
      <c r="M13" s="117" t="s">
        <v>180</v>
      </c>
      <c r="N13" s="112">
        <v>1.5</v>
      </c>
      <c r="O13" s="117"/>
      <c r="P13" s="112"/>
      <c r="Q13" s="117"/>
      <c r="R13" s="112"/>
      <c r="S13" s="117"/>
      <c r="T13" s="112"/>
      <c r="U13" s="117"/>
      <c r="V13" s="112"/>
      <c r="W13" s="117"/>
      <c r="X13" s="112"/>
      <c r="Y13" s="117"/>
      <c r="Z13" s="112"/>
      <c r="AA13" s="117"/>
      <c r="AB13" s="112"/>
      <c r="AC13" s="117"/>
      <c r="AD13" s="112"/>
      <c r="AE13" s="110" t="s">
        <v>167</v>
      </c>
      <c r="AF13" s="118">
        <f>$AP$5</f>
        <v>3.5</v>
      </c>
      <c r="AG13" s="110" t="s">
        <v>19</v>
      </c>
      <c r="AH13" s="110">
        <f>$AS$5</f>
        <v>1</v>
      </c>
      <c r="AI13" s="115" t="s">
        <v>100</v>
      </c>
      <c r="AJ13" s="112">
        <f t="shared" si="2"/>
        <v>10.1</v>
      </c>
      <c r="AK13" s="110" t="s">
        <v>24</v>
      </c>
      <c r="AL13" s="117">
        <f t="shared" si="3"/>
        <v>3.5</v>
      </c>
      <c r="AM13" s="110" t="s">
        <v>24</v>
      </c>
      <c r="AN13" s="110">
        <f t="shared" si="4"/>
        <v>1</v>
      </c>
      <c r="AO13" s="111" t="s">
        <v>0</v>
      </c>
      <c r="AP13" s="112">
        <f t="shared" si="5"/>
        <v>35.35</v>
      </c>
      <c r="AQ13" s="115" t="s">
        <v>23</v>
      </c>
      <c r="AR13" s="127"/>
      <c r="AS13" s="113"/>
      <c r="AT13" s="113"/>
      <c r="AU13" s="113"/>
    </row>
    <row r="14" spans="1:47" ht="11.1" customHeight="1" x14ac:dyDescent="0.25">
      <c r="A14" s="115" t="s">
        <v>181</v>
      </c>
      <c r="B14" s="113"/>
      <c r="C14" s="114" t="s">
        <v>16</v>
      </c>
      <c r="D14" s="116">
        <v>0.8</v>
      </c>
      <c r="E14" s="117" t="s">
        <v>180</v>
      </c>
      <c r="F14" s="112">
        <v>1.5</v>
      </c>
      <c r="G14" s="117"/>
      <c r="H14" s="112"/>
      <c r="I14" s="117"/>
      <c r="J14" s="112"/>
      <c r="K14" s="117"/>
      <c r="L14" s="112"/>
      <c r="M14" s="117"/>
      <c r="N14" s="112"/>
      <c r="O14" s="117"/>
      <c r="P14" s="112"/>
      <c r="Q14" s="117"/>
      <c r="R14" s="112"/>
      <c r="S14" s="117"/>
      <c r="T14" s="112"/>
      <c r="U14" s="117"/>
      <c r="V14" s="112"/>
      <c r="W14" s="117"/>
      <c r="X14" s="112"/>
      <c r="Y14" s="117"/>
      <c r="Z14" s="112"/>
      <c r="AA14" s="117"/>
      <c r="AB14" s="112"/>
      <c r="AC14" s="117"/>
      <c r="AD14" s="112"/>
      <c r="AE14" s="110" t="s">
        <v>167</v>
      </c>
      <c r="AF14" s="118">
        <f>$AP$5</f>
        <v>3.5</v>
      </c>
      <c r="AG14" s="110" t="s">
        <v>19</v>
      </c>
      <c r="AH14" s="110">
        <f>$AS$5</f>
        <v>1</v>
      </c>
      <c r="AI14" s="115" t="s">
        <v>0</v>
      </c>
      <c r="AJ14" s="112">
        <f t="shared" ref="AJ14" si="6">D14+F14+H14+J14+L14+N14+P14+R14+T14+V14+X14+Z14+AB14+AD14</f>
        <v>2.2999999999999998</v>
      </c>
      <c r="AK14" s="110" t="s">
        <v>24</v>
      </c>
      <c r="AL14" s="117">
        <f t="shared" ref="AL14" si="7">AF14</f>
        <v>3.5</v>
      </c>
      <c r="AM14" s="110" t="s">
        <v>24</v>
      </c>
      <c r="AN14" s="110">
        <f t="shared" ref="AN14" si="8">AH14</f>
        <v>1</v>
      </c>
      <c r="AO14" s="111" t="s">
        <v>0</v>
      </c>
      <c r="AP14" s="112">
        <f t="shared" ref="AP14" si="9">AJ14*AL14*AN14</f>
        <v>8.0499999999999989</v>
      </c>
      <c r="AQ14" s="115" t="s">
        <v>23</v>
      </c>
      <c r="AR14" s="127"/>
      <c r="AS14" s="121"/>
      <c r="AT14" s="128"/>
      <c r="AU14" s="120"/>
    </row>
    <row r="15" spans="1:47" ht="11.1" customHeight="1" x14ac:dyDescent="0.25">
      <c r="A15" s="115"/>
      <c r="B15" s="113"/>
      <c r="C15" s="113"/>
      <c r="D15" s="116"/>
      <c r="E15" s="117"/>
      <c r="F15" s="112"/>
      <c r="G15" s="117"/>
      <c r="H15" s="112"/>
      <c r="I15" s="117"/>
      <c r="J15" s="112"/>
      <c r="K15" s="117"/>
      <c r="L15" s="112"/>
      <c r="M15" s="117"/>
      <c r="N15" s="112"/>
      <c r="O15" s="117"/>
      <c r="P15" s="112"/>
      <c r="Q15" s="117"/>
      <c r="R15" s="112"/>
      <c r="S15" s="117"/>
      <c r="T15" s="112"/>
      <c r="U15" s="117"/>
      <c r="V15" s="112"/>
      <c r="W15" s="117"/>
      <c r="X15" s="112"/>
      <c r="Y15" s="117"/>
      <c r="Z15" s="112"/>
      <c r="AA15" s="117"/>
      <c r="AB15" s="112"/>
      <c r="AC15" s="117"/>
      <c r="AD15" s="112"/>
      <c r="AE15" s="110"/>
      <c r="AF15" s="118"/>
      <c r="AG15" s="110"/>
      <c r="AH15" s="110"/>
      <c r="AI15" s="115"/>
      <c r="AJ15" s="112"/>
      <c r="AK15" s="110"/>
      <c r="AL15" s="117"/>
      <c r="AM15" s="110"/>
      <c r="AN15" s="110"/>
      <c r="AO15" s="111"/>
      <c r="AP15" s="112"/>
      <c r="AQ15" s="115"/>
      <c r="AR15" s="127"/>
      <c r="AS15" s="121"/>
      <c r="AT15" s="128"/>
      <c r="AU15" s="120"/>
    </row>
    <row r="16" spans="1:47" ht="11.1" customHeight="1" x14ac:dyDescent="0.25">
      <c r="A16" s="37"/>
      <c r="B16" s="113"/>
      <c r="C16" s="113"/>
      <c r="D16" s="116"/>
      <c r="E16" s="117"/>
      <c r="F16" s="112"/>
      <c r="G16" s="117"/>
      <c r="H16" s="112"/>
      <c r="I16" s="117"/>
      <c r="J16" s="112"/>
      <c r="K16" s="117"/>
      <c r="L16" s="112"/>
      <c r="M16" s="117"/>
      <c r="N16" s="112"/>
      <c r="O16" s="117"/>
      <c r="P16" s="112"/>
      <c r="Q16" s="117"/>
      <c r="R16" s="112"/>
      <c r="S16" s="117"/>
      <c r="T16" s="112"/>
      <c r="U16" s="117"/>
      <c r="V16" s="112"/>
      <c r="W16" s="117"/>
      <c r="X16" s="112"/>
      <c r="Y16" s="117"/>
      <c r="Z16" s="112"/>
      <c r="AA16" s="117"/>
      <c r="AB16" s="112"/>
      <c r="AC16" s="117"/>
      <c r="AD16" s="112"/>
      <c r="AE16" s="110"/>
      <c r="AF16" s="118"/>
      <c r="AG16" s="110"/>
      <c r="AH16" s="110"/>
      <c r="AI16" s="115"/>
      <c r="AJ16" s="112"/>
      <c r="AK16" s="110"/>
      <c r="AL16" s="117"/>
      <c r="AM16" s="110"/>
      <c r="AN16" s="110"/>
      <c r="AO16" s="129"/>
      <c r="AP16" s="130"/>
      <c r="AQ16" s="131"/>
      <c r="AR16" s="132"/>
      <c r="AS16" s="133"/>
      <c r="AT16" s="134"/>
      <c r="AU16" s="135"/>
    </row>
    <row r="17" spans="1:47" ht="11.1" customHeight="1" x14ac:dyDescent="0.25">
      <c r="A17" s="120"/>
      <c r="B17" s="115"/>
      <c r="C17" s="115"/>
      <c r="D17" s="119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2"/>
      <c r="AK17" s="110"/>
      <c r="AL17" s="136"/>
      <c r="AM17" s="121"/>
      <c r="AN17" s="121"/>
      <c r="AO17" s="111"/>
      <c r="AP17" s="137"/>
      <c r="AQ17" s="138"/>
      <c r="AR17" s="139"/>
      <c r="AS17" s="140" t="s">
        <v>27</v>
      </c>
      <c r="AT17" s="141">
        <f>SUM(AP11:AP16)</f>
        <v>1159.6025</v>
      </c>
      <c r="AU17" s="142" t="s">
        <v>2</v>
      </c>
    </row>
    <row r="18" spans="1:47" ht="11.1" customHeight="1" x14ac:dyDescent="0.25">
      <c r="A18" s="113"/>
      <c r="B18" s="115"/>
      <c r="C18" s="115"/>
      <c r="D18" s="119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2"/>
      <c r="AK18" s="110"/>
      <c r="AL18" s="113"/>
      <c r="AM18" s="123"/>
      <c r="AN18" s="123"/>
      <c r="AO18" s="110"/>
      <c r="AP18" s="118"/>
      <c r="AQ18" s="113"/>
      <c r="AR18" s="114"/>
      <c r="AS18" s="123"/>
      <c r="AT18" s="118"/>
      <c r="AU18" s="113"/>
    </row>
    <row r="19" spans="1:47" ht="11.1" customHeight="1" x14ac:dyDescent="0.25">
      <c r="A19" s="125" t="s">
        <v>28</v>
      </c>
      <c r="B19" s="126"/>
      <c r="C19" s="126"/>
      <c r="D19" s="124" t="s">
        <v>168</v>
      </c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12"/>
      <c r="AK19" s="110"/>
      <c r="AL19" s="113"/>
      <c r="AM19" s="123"/>
      <c r="AN19" s="123"/>
      <c r="AO19" s="110"/>
      <c r="AP19" s="113"/>
      <c r="AQ19" s="113"/>
      <c r="AR19" s="114"/>
      <c r="AS19" s="123"/>
      <c r="AT19" s="118"/>
      <c r="AU19" s="113"/>
    </row>
    <row r="20" spans="1:47" s="13" customFormat="1" ht="11.1" customHeight="1" x14ac:dyDescent="0.25">
      <c r="A20" s="115" t="str">
        <f>AJ3</f>
        <v xml:space="preserve">1/F-34/F </v>
      </c>
      <c r="B20" s="143"/>
      <c r="C20" s="114" t="s">
        <v>16</v>
      </c>
      <c r="D20" s="116">
        <v>4.1500000000000004</v>
      </c>
      <c r="E20" s="117" t="s">
        <v>99</v>
      </c>
      <c r="F20" s="112">
        <v>0.6</v>
      </c>
      <c r="G20" s="117" t="s">
        <v>99</v>
      </c>
      <c r="H20" s="112">
        <v>0.7</v>
      </c>
      <c r="I20" s="117" t="s">
        <v>99</v>
      </c>
      <c r="J20" s="112">
        <v>2.15</v>
      </c>
      <c r="K20" s="117" t="s">
        <v>99</v>
      </c>
      <c r="L20" s="112">
        <v>0.65</v>
      </c>
      <c r="M20" s="117" t="s">
        <v>99</v>
      </c>
      <c r="N20" s="112">
        <v>2.15</v>
      </c>
      <c r="O20" s="117" t="s">
        <v>99</v>
      </c>
      <c r="P20" s="112">
        <v>0.8</v>
      </c>
      <c r="Q20" s="117" t="s">
        <v>99</v>
      </c>
      <c r="R20" s="112">
        <v>0.6</v>
      </c>
      <c r="S20" s="117" t="s">
        <v>99</v>
      </c>
      <c r="T20" s="112">
        <v>3</v>
      </c>
      <c r="U20" s="117" t="s">
        <v>99</v>
      </c>
      <c r="V20" s="112">
        <v>0.75</v>
      </c>
      <c r="W20" s="117" t="s">
        <v>99</v>
      </c>
      <c r="X20" s="112">
        <v>2.5</v>
      </c>
      <c r="Y20" s="117" t="s">
        <v>99</v>
      </c>
      <c r="Z20" s="112">
        <v>1.7</v>
      </c>
      <c r="AA20" s="117"/>
      <c r="AB20" s="112"/>
      <c r="AC20" s="117"/>
      <c r="AD20" s="112"/>
      <c r="AE20" s="110" t="s">
        <v>167</v>
      </c>
      <c r="AF20" s="118">
        <f>$AP$3</f>
        <v>3.15</v>
      </c>
      <c r="AG20" s="110" t="s">
        <v>19</v>
      </c>
      <c r="AH20" s="110">
        <f>$AS$3</f>
        <v>34</v>
      </c>
      <c r="AI20" s="115" t="s">
        <v>100</v>
      </c>
      <c r="AJ20" s="112">
        <f t="shared" si="2"/>
        <v>19.75</v>
      </c>
      <c r="AK20" s="110" t="s">
        <v>19</v>
      </c>
      <c r="AL20" s="117">
        <f>AF20</f>
        <v>3.15</v>
      </c>
      <c r="AM20" s="110" t="s">
        <v>19</v>
      </c>
      <c r="AN20" s="110">
        <f>AH20</f>
        <v>34</v>
      </c>
      <c r="AO20" s="111" t="s">
        <v>21</v>
      </c>
      <c r="AP20" s="112">
        <f>AJ20*AL20*AN20</f>
        <v>2115.2249999999999</v>
      </c>
      <c r="AQ20" s="115" t="s">
        <v>2</v>
      </c>
      <c r="AR20" s="127"/>
      <c r="AS20" s="113"/>
      <c r="AT20" s="118"/>
      <c r="AU20" s="113"/>
    </row>
    <row r="21" spans="1:47" s="13" customFormat="1" ht="11.1" customHeight="1" x14ac:dyDescent="0.25">
      <c r="A21" s="115" t="str">
        <f>AJ4</f>
        <v>35/F</v>
      </c>
      <c r="B21" s="143"/>
      <c r="C21" s="114" t="s">
        <v>16</v>
      </c>
      <c r="D21" s="116">
        <v>4.1500000000000004</v>
      </c>
      <c r="E21" s="117" t="s">
        <v>99</v>
      </c>
      <c r="F21" s="112">
        <v>0.6</v>
      </c>
      <c r="G21" s="117" t="s">
        <v>99</v>
      </c>
      <c r="H21" s="112">
        <v>0.7</v>
      </c>
      <c r="I21" s="117" t="s">
        <v>99</v>
      </c>
      <c r="J21" s="112">
        <v>2.15</v>
      </c>
      <c r="K21" s="117" t="s">
        <v>99</v>
      </c>
      <c r="L21" s="112">
        <v>0.65</v>
      </c>
      <c r="M21" s="117" t="s">
        <v>99</v>
      </c>
      <c r="N21" s="112">
        <v>2.15</v>
      </c>
      <c r="O21" s="117" t="s">
        <v>99</v>
      </c>
      <c r="P21" s="112">
        <v>0.8</v>
      </c>
      <c r="Q21" s="117" t="s">
        <v>99</v>
      </c>
      <c r="R21" s="112">
        <v>0.6</v>
      </c>
      <c r="S21" s="117" t="s">
        <v>99</v>
      </c>
      <c r="T21" s="112">
        <v>3</v>
      </c>
      <c r="U21" s="117" t="s">
        <v>99</v>
      </c>
      <c r="V21" s="112">
        <v>0.75</v>
      </c>
      <c r="W21" s="117" t="s">
        <v>99</v>
      </c>
      <c r="X21" s="112">
        <v>2.5</v>
      </c>
      <c r="Y21" s="117" t="s">
        <v>182</v>
      </c>
      <c r="Z21" s="112">
        <v>1.6</v>
      </c>
      <c r="AA21" s="117"/>
      <c r="AB21" s="112"/>
      <c r="AC21" s="117"/>
      <c r="AD21" s="112"/>
      <c r="AE21" s="110" t="s">
        <v>167</v>
      </c>
      <c r="AF21" s="118">
        <f>$AP$4</f>
        <v>3.15</v>
      </c>
      <c r="AG21" s="110" t="s">
        <v>19</v>
      </c>
      <c r="AH21" s="110">
        <f>$AS$4</f>
        <v>1</v>
      </c>
      <c r="AI21" s="115" t="s">
        <v>100</v>
      </c>
      <c r="AJ21" s="112">
        <f t="shared" si="2"/>
        <v>19.650000000000002</v>
      </c>
      <c r="AK21" s="110" t="s">
        <v>19</v>
      </c>
      <c r="AL21" s="117">
        <f t="shared" ref="AL21:AL22" si="10">AF21</f>
        <v>3.15</v>
      </c>
      <c r="AM21" s="110" t="s">
        <v>19</v>
      </c>
      <c r="AN21" s="110">
        <f t="shared" ref="AN21:AN22" si="11">AH21</f>
        <v>1</v>
      </c>
      <c r="AO21" s="111" t="s">
        <v>0</v>
      </c>
      <c r="AP21" s="112">
        <f t="shared" ref="AP21:AP22" si="12">AJ21*AL21*AN21</f>
        <v>61.897500000000008</v>
      </c>
      <c r="AQ21" s="115" t="s">
        <v>23</v>
      </c>
      <c r="AR21" s="127"/>
      <c r="AS21" s="113"/>
      <c r="AT21" s="118"/>
      <c r="AU21" s="113"/>
    </row>
    <row r="22" spans="1:47" s="13" customFormat="1" ht="11.1" customHeight="1" x14ac:dyDescent="0.25">
      <c r="A22" s="115" t="str">
        <f>AJ5</f>
        <v>36/F</v>
      </c>
      <c r="B22" s="143"/>
      <c r="C22" s="114" t="s">
        <v>16</v>
      </c>
      <c r="D22" s="116">
        <v>0.5</v>
      </c>
      <c r="E22" s="117" t="s">
        <v>99</v>
      </c>
      <c r="F22" s="112">
        <v>1.9</v>
      </c>
      <c r="G22" s="117" t="s">
        <v>99</v>
      </c>
      <c r="H22" s="112">
        <v>0.5</v>
      </c>
      <c r="I22" s="117" t="s">
        <v>99</v>
      </c>
      <c r="J22" s="112">
        <v>1.5</v>
      </c>
      <c r="K22" s="117" t="s">
        <v>99</v>
      </c>
      <c r="L22" s="112">
        <v>2.95</v>
      </c>
      <c r="M22" s="117" t="s">
        <v>99</v>
      </c>
      <c r="N22" s="112">
        <v>0.55000000000000004</v>
      </c>
      <c r="O22" s="117" t="s">
        <v>99</v>
      </c>
      <c r="P22" s="112">
        <v>3.65</v>
      </c>
      <c r="Q22" s="117" t="s">
        <v>99</v>
      </c>
      <c r="R22" s="112">
        <v>0.55000000000000004</v>
      </c>
      <c r="S22" s="117" t="s">
        <v>99</v>
      </c>
      <c r="T22" s="112">
        <v>3.85</v>
      </c>
      <c r="U22" s="117" t="s">
        <v>99</v>
      </c>
      <c r="V22" s="112">
        <v>1.6</v>
      </c>
      <c r="W22" s="117" t="s">
        <v>180</v>
      </c>
      <c r="X22" s="112">
        <v>6.1</v>
      </c>
      <c r="Y22" s="117" t="s">
        <v>182</v>
      </c>
      <c r="Z22" s="112">
        <v>2.5</v>
      </c>
      <c r="AA22" s="117" t="s">
        <v>182</v>
      </c>
      <c r="AB22" s="112">
        <v>2.1</v>
      </c>
      <c r="AC22" s="117"/>
      <c r="AD22" s="112"/>
      <c r="AE22" s="110" t="s">
        <v>167</v>
      </c>
      <c r="AF22" s="118">
        <f>$AP$5</f>
        <v>3.5</v>
      </c>
      <c r="AG22" s="110" t="s">
        <v>19</v>
      </c>
      <c r="AH22" s="110">
        <f>$AS$5</f>
        <v>1</v>
      </c>
      <c r="AI22" s="115" t="s">
        <v>100</v>
      </c>
      <c r="AJ22" s="112">
        <f t="shared" si="2"/>
        <v>28.25</v>
      </c>
      <c r="AK22" s="110" t="s">
        <v>24</v>
      </c>
      <c r="AL22" s="117">
        <f t="shared" si="10"/>
        <v>3.5</v>
      </c>
      <c r="AM22" s="110" t="s">
        <v>24</v>
      </c>
      <c r="AN22" s="110">
        <f t="shared" si="11"/>
        <v>1</v>
      </c>
      <c r="AO22" s="111" t="s">
        <v>0</v>
      </c>
      <c r="AP22" s="112">
        <f t="shared" si="12"/>
        <v>98.875</v>
      </c>
      <c r="AQ22" s="115" t="s">
        <v>23</v>
      </c>
      <c r="AR22" s="127"/>
      <c r="AS22" s="113"/>
      <c r="AT22" s="118"/>
      <c r="AU22" s="113"/>
    </row>
    <row r="23" spans="1:47" ht="11.1" customHeight="1" x14ac:dyDescent="0.25">
      <c r="A23" s="115" t="s">
        <v>183</v>
      </c>
      <c r="B23" s="113"/>
      <c r="C23" s="114" t="s">
        <v>16</v>
      </c>
      <c r="D23" s="116">
        <v>2.5</v>
      </c>
      <c r="E23" s="117" t="s">
        <v>180</v>
      </c>
      <c r="F23" s="112">
        <v>2.1</v>
      </c>
      <c r="G23" s="117"/>
      <c r="H23" s="112"/>
      <c r="I23" s="117"/>
      <c r="J23" s="112"/>
      <c r="K23" s="117"/>
      <c r="L23" s="112"/>
      <c r="M23" s="117"/>
      <c r="N23" s="112"/>
      <c r="O23" s="117"/>
      <c r="P23" s="112"/>
      <c r="Q23" s="117"/>
      <c r="R23" s="112"/>
      <c r="S23" s="117"/>
      <c r="T23" s="112"/>
      <c r="U23" s="117"/>
      <c r="V23" s="112"/>
      <c r="W23" s="117"/>
      <c r="X23" s="112"/>
      <c r="Y23" s="117"/>
      <c r="Z23" s="112"/>
      <c r="AA23" s="117"/>
      <c r="AB23" s="112"/>
      <c r="AC23" s="117"/>
      <c r="AD23" s="112"/>
      <c r="AE23" s="110" t="s">
        <v>167</v>
      </c>
      <c r="AF23" s="118">
        <f>$AP$5</f>
        <v>3.5</v>
      </c>
      <c r="AG23" s="110" t="s">
        <v>19</v>
      </c>
      <c r="AH23" s="110">
        <f>$AS$5</f>
        <v>1</v>
      </c>
      <c r="AI23" s="115" t="s">
        <v>0</v>
      </c>
      <c r="AJ23" s="112">
        <f t="shared" ref="AJ23" si="13">D23+F23+H23+J23+L23+N23+P23+R23+T23+V23+X23+Z23+AB23+AD23</f>
        <v>4.5999999999999996</v>
      </c>
      <c r="AK23" s="110" t="s">
        <v>24</v>
      </c>
      <c r="AL23" s="117">
        <f t="shared" ref="AL23" si="14">AF23</f>
        <v>3.5</v>
      </c>
      <c r="AM23" s="110" t="s">
        <v>24</v>
      </c>
      <c r="AN23" s="110">
        <f t="shared" ref="AN23" si="15">AH23</f>
        <v>1</v>
      </c>
      <c r="AO23" s="111" t="s">
        <v>0</v>
      </c>
      <c r="AP23" s="112">
        <f t="shared" ref="AP23" si="16">AJ23*AL23*AN23</f>
        <v>16.099999999999998</v>
      </c>
      <c r="AQ23" s="115" t="s">
        <v>23</v>
      </c>
      <c r="AR23" s="127"/>
      <c r="AS23" s="121"/>
      <c r="AT23" s="144"/>
      <c r="AU23" s="120"/>
    </row>
    <row r="24" spans="1:47" ht="11.1" customHeight="1" x14ac:dyDescent="0.25">
      <c r="A24" s="115"/>
      <c r="B24" s="113"/>
      <c r="C24" s="113"/>
      <c r="D24" s="116"/>
      <c r="E24" s="117"/>
      <c r="F24" s="112"/>
      <c r="G24" s="117"/>
      <c r="H24" s="112"/>
      <c r="I24" s="117"/>
      <c r="J24" s="112"/>
      <c r="K24" s="117"/>
      <c r="L24" s="112"/>
      <c r="M24" s="117"/>
      <c r="N24" s="112"/>
      <c r="O24" s="117"/>
      <c r="P24" s="112"/>
      <c r="Q24" s="117"/>
      <c r="R24" s="112"/>
      <c r="S24" s="117"/>
      <c r="T24" s="112"/>
      <c r="U24" s="117"/>
      <c r="V24" s="112"/>
      <c r="W24" s="117"/>
      <c r="X24" s="112"/>
      <c r="Y24" s="117"/>
      <c r="Z24" s="112"/>
      <c r="AA24" s="117"/>
      <c r="AB24" s="112"/>
      <c r="AC24" s="117"/>
      <c r="AD24" s="112"/>
      <c r="AE24" s="110"/>
      <c r="AF24" s="118"/>
      <c r="AG24" s="110"/>
      <c r="AH24" s="110"/>
      <c r="AI24" s="115"/>
      <c r="AJ24" s="112"/>
      <c r="AK24" s="110"/>
      <c r="AL24" s="117"/>
      <c r="AM24" s="110"/>
      <c r="AN24" s="110"/>
      <c r="AO24" s="111"/>
      <c r="AP24" s="112"/>
      <c r="AQ24" s="115"/>
      <c r="AR24" s="127"/>
      <c r="AS24" s="121"/>
      <c r="AT24" s="144"/>
      <c r="AU24" s="120"/>
    </row>
    <row r="25" spans="1:47" s="13" customFormat="1" ht="11.1" customHeight="1" x14ac:dyDescent="0.25">
      <c r="A25" s="115"/>
      <c r="B25" s="143"/>
      <c r="C25" s="143"/>
      <c r="D25" s="116"/>
      <c r="E25" s="117"/>
      <c r="F25" s="112"/>
      <c r="G25" s="117"/>
      <c r="H25" s="112"/>
      <c r="I25" s="117"/>
      <c r="J25" s="112"/>
      <c r="K25" s="117"/>
      <c r="L25" s="112"/>
      <c r="M25" s="117"/>
      <c r="N25" s="112"/>
      <c r="O25" s="117"/>
      <c r="P25" s="112"/>
      <c r="Q25" s="117"/>
      <c r="R25" s="112"/>
      <c r="S25" s="117"/>
      <c r="T25" s="112"/>
      <c r="U25" s="117"/>
      <c r="V25" s="112"/>
      <c r="W25" s="117"/>
      <c r="X25" s="112"/>
      <c r="Y25" s="117"/>
      <c r="Z25" s="112"/>
      <c r="AA25" s="117"/>
      <c r="AB25" s="112"/>
      <c r="AC25" s="117"/>
      <c r="AD25" s="112"/>
      <c r="AE25" s="110"/>
      <c r="AF25" s="118"/>
      <c r="AG25" s="110"/>
      <c r="AH25" s="110"/>
      <c r="AI25" s="115"/>
      <c r="AJ25" s="112"/>
      <c r="AK25" s="110"/>
      <c r="AL25" s="117"/>
      <c r="AM25" s="110"/>
      <c r="AN25" s="110"/>
      <c r="AO25" s="129"/>
      <c r="AP25" s="130"/>
      <c r="AQ25" s="131"/>
      <c r="AR25" s="132"/>
      <c r="AS25" s="133"/>
      <c r="AT25" s="145"/>
      <c r="AU25" s="135"/>
    </row>
    <row r="26" spans="1:47" s="13" customFormat="1" ht="11.1" customHeight="1" x14ac:dyDescent="0.25">
      <c r="A26" s="146"/>
      <c r="B26" s="115"/>
      <c r="C26" s="115"/>
      <c r="D26" s="119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2"/>
      <c r="AK26" s="110"/>
      <c r="AL26" s="136"/>
      <c r="AM26" s="121"/>
      <c r="AN26" s="121"/>
      <c r="AO26" s="111"/>
      <c r="AP26" s="137"/>
      <c r="AQ26" s="138"/>
      <c r="AR26" s="139"/>
      <c r="AS26" s="140" t="s">
        <v>30</v>
      </c>
      <c r="AT26" s="141">
        <f>SUM(AP20:AP26)</f>
        <v>2292.0974999999999</v>
      </c>
      <c r="AU26" s="142" t="s">
        <v>29</v>
      </c>
    </row>
    <row r="27" spans="1:47" s="13" customFormat="1" ht="11.1" customHeight="1" x14ac:dyDescent="0.25">
      <c r="A27" s="143"/>
      <c r="B27" s="37"/>
      <c r="C27" s="37"/>
      <c r="D27" s="14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12"/>
      <c r="AK27" s="148"/>
      <c r="AL27" s="143"/>
      <c r="AM27" s="149"/>
      <c r="AN27" s="149"/>
      <c r="AO27" s="148"/>
      <c r="AP27" s="150"/>
      <c r="AQ27" s="143"/>
      <c r="AR27" s="151"/>
      <c r="AS27" s="149"/>
      <c r="AT27" s="150"/>
      <c r="AU27" s="143"/>
    </row>
    <row r="28" spans="1:47" ht="11.1" customHeight="1" x14ac:dyDescent="0.25">
      <c r="A28" s="125" t="s">
        <v>31</v>
      </c>
      <c r="B28" s="126"/>
      <c r="C28" s="126"/>
      <c r="D28" s="124" t="s">
        <v>168</v>
      </c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12"/>
      <c r="AK28" s="110"/>
      <c r="AL28" s="113"/>
      <c r="AM28" s="123"/>
      <c r="AN28" s="123"/>
      <c r="AO28" s="110"/>
      <c r="AP28" s="113"/>
      <c r="AQ28" s="113"/>
      <c r="AR28" s="114"/>
      <c r="AS28" s="123"/>
      <c r="AT28" s="118"/>
      <c r="AU28" s="113"/>
    </row>
    <row r="29" spans="1:47" s="13" customFormat="1" ht="11.1" customHeight="1" x14ac:dyDescent="0.25">
      <c r="A29" s="115" t="str">
        <f>AJ3</f>
        <v xml:space="preserve">1/F-34/F </v>
      </c>
      <c r="B29" s="143"/>
      <c r="C29" s="114" t="s">
        <v>16</v>
      </c>
      <c r="D29" s="116">
        <v>1.65</v>
      </c>
      <c r="E29" s="117" t="s">
        <v>99</v>
      </c>
      <c r="F29" s="112">
        <v>3.5</v>
      </c>
      <c r="G29" s="117" t="s">
        <v>99</v>
      </c>
      <c r="H29" s="112">
        <v>2.95</v>
      </c>
      <c r="I29" s="117" t="s">
        <v>99</v>
      </c>
      <c r="J29" s="112">
        <v>1.65</v>
      </c>
      <c r="K29" s="117" t="s">
        <v>99</v>
      </c>
      <c r="L29" s="112">
        <v>0.7</v>
      </c>
      <c r="M29" s="117"/>
      <c r="N29" s="112"/>
      <c r="O29" s="117"/>
      <c r="P29" s="112"/>
      <c r="Q29" s="117"/>
      <c r="R29" s="112"/>
      <c r="S29" s="117"/>
      <c r="T29" s="112"/>
      <c r="U29" s="117"/>
      <c r="V29" s="112"/>
      <c r="W29" s="117"/>
      <c r="X29" s="112"/>
      <c r="Y29" s="117"/>
      <c r="Z29" s="112"/>
      <c r="AA29" s="117"/>
      <c r="AB29" s="112"/>
      <c r="AC29" s="117"/>
      <c r="AD29" s="112"/>
      <c r="AE29" s="110" t="s">
        <v>167</v>
      </c>
      <c r="AF29" s="118">
        <f>$AP$3</f>
        <v>3.15</v>
      </c>
      <c r="AG29" s="110" t="s">
        <v>19</v>
      </c>
      <c r="AH29" s="110">
        <f>$AS$3</f>
        <v>34</v>
      </c>
      <c r="AI29" s="115" t="s">
        <v>100</v>
      </c>
      <c r="AJ29" s="112">
        <f t="shared" si="2"/>
        <v>10.450000000000001</v>
      </c>
      <c r="AK29" s="110" t="s">
        <v>19</v>
      </c>
      <c r="AL29" s="117">
        <f>AF29</f>
        <v>3.15</v>
      </c>
      <c r="AM29" s="110" t="s">
        <v>19</v>
      </c>
      <c r="AN29" s="110">
        <f>AH29</f>
        <v>34</v>
      </c>
      <c r="AO29" s="111" t="s">
        <v>21</v>
      </c>
      <c r="AP29" s="112">
        <f>AJ29*AL29*AN29</f>
        <v>1119.1950000000002</v>
      </c>
      <c r="AQ29" s="115" t="s">
        <v>2</v>
      </c>
      <c r="AR29" s="127"/>
      <c r="AS29" s="113"/>
      <c r="AT29" s="118"/>
      <c r="AU29" s="113"/>
    </row>
    <row r="30" spans="1:47" s="13" customFormat="1" ht="11.1" customHeight="1" x14ac:dyDescent="0.25">
      <c r="A30" s="115" t="str">
        <f>AJ4</f>
        <v>35/F</v>
      </c>
      <c r="B30" s="143"/>
      <c r="C30" s="114" t="s">
        <v>16</v>
      </c>
      <c r="D30" s="116">
        <v>0.65</v>
      </c>
      <c r="E30" s="117" t="s">
        <v>99</v>
      </c>
      <c r="F30" s="112">
        <v>2.6</v>
      </c>
      <c r="G30" s="117" t="s">
        <v>99</v>
      </c>
      <c r="H30" s="112">
        <v>2.95</v>
      </c>
      <c r="I30" s="117" t="s">
        <v>99</v>
      </c>
      <c r="J30" s="112">
        <v>1.65</v>
      </c>
      <c r="K30" s="117" t="s">
        <v>99</v>
      </c>
      <c r="L30" s="112">
        <v>0.7</v>
      </c>
      <c r="M30" s="117"/>
      <c r="N30" s="112"/>
      <c r="O30" s="117"/>
      <c r="P30" s="112"/>
      <c r="Q30" s="117"/>
      <c r="R30" s="112"/>
      <c r="S30" s="117"/>
      <c r="T30" s="112"/>
      <c r="U30" s="117"/>
      <c r="V30" s="112"/>
      <c r="W30" s="117"/>
      <c r="X30" s="112"/>
      <c r="Y30" s="117"/>
      <c r="Z30" s="112"/>
      <c r="AA30" s="117"/>
      <c r="AB30" s="112"/>
      <c r="AC30" s="117"/>
      <c r="AD30" s="112"/>
      <c r="AE30" s="110" t="s">
        <v>167</v>
      </c>
      <c r="AF30" s="118">
        <f>$AP$4</f>
        <v>3.15</v>
      </c>
      <c r="AG30" s="110" t="s">
        <v>19</v>
      </c>
      <c r="AH30" s="110">
        <f>$AS$4</f>
        <v>1</v>
      </c>
      <c r="AI30" s="115" t="s">
        <v>100</v>
      </c>
      <c r="AJ30" s="112">
        <f t="shared" si="2"/>
        <v>8.5499999999999989</v>
      </c>
      <c r="AK30" s="110" t="s">
        <v>19</v>
      </c>
      <c r="AL30" s="117">
        <f t="shared" ref="AL30:AL31" si="17">AF30</f>
        <v>3.15</v>
      </c>
      <c r="AM30" s="110" t="s">
        <v>19</v>
      </c>
      <c r="AN30" s="110">
        <f t="shared" ref="AN30:AN31" si="18">AH30</f>
        <v>1</v>
      </c>
      <c r="AO30" s="111" t="s">
        <v>0</v>
      </c>
      <c r="AP30" s="112">
        <f t="shared" ref="AP30:AP31" si="19">AJ30*AL30*AN30</f>
        <v>26.932499999999997</v>
      </c>
      <c r="AQ30" s="115" t="s">
        <v>23</v>
      </c>
      <c r="AR30" s="127"/>
      <c r="AS30" s="113"/>
      <c r="AT30" s="118"/>
      <c r="AU30" s="113"/>
    </row>
    <row r="31" spans="1:47" s="13" customFormat="1" ht="11.1" customHeight="1" x14ac:dyDescent="0.25">
      <c r="A31" s="115" t="str">
        <f>AJ5</f>
        <v>36/F</v>
      </c>
      <c r="B31" s="143"/>
      <c r="C31" s="114" t="s">
        <v>16</v>
      </c>
      <c r="D31" s="116">
        <v>0.65</v>
      </c>
      <c r="E31" s="117" t="s">
        <v>99</v>
      </c>
      <c r="F31" s="112">
        <v>2.6</v>
      </c>
      <c r="G31" s="117" t="s">
        <v>99</v>
      </c>
      <c r="H31" s="112">
        <v>1.3</v>
      </c>
      <c r="I31" s="117" t="s">
        <v>99</v>
      </c>
      <c r="J31" s="112">
        <v>4.2</v>
      </c>
      <c r="K31" s="117" t="s">
        <v>99</v>
      </c>
      <c r="L31" s="112">
        <v>2.1</v>
      </c>
      <c r="M31" s="117" t="s">
        <v>184</v>
      </c>
      <c r="N31" s="112">
        <v>1.75</v>
      </c>
      <c r="O31" s="117"/>
      <c r="P31" s="112"/>
      <c r="Q31" s="117"/>
      <c r="R31" s="112"/>
      <c r="S31" s="117"/>
      <c r="T31" s="112"/>
      <c r="U31" s="117"/>
      <c r="V31" s="112"/>
      <c r="W31" s="117"/>
      <c r="X31" s="112"/>
      <c r="Y31" s="117"/>
      <c r="Z31" s="112"/>
      <c r="AA31" s="117"/>
      <c r="AB31" s="112"/>
      <c r="AC31" s="117"/>
      <c r="AD31" s="112"/>
      <c r="AE31" s="110" t="s">
        <v>167</v>
      </c>
      <c r="AF31" s="118">
        <f>$AP$5</f>
        <v>3.5</v>
      </c>
      <c r="AG31" s="110" t="s">
        <v>19</v>
      </c>
      <c r="AH31" s="110">
        <f>$AS$5</f>
        <v>1</v>
      </c>
      <c r="AI31" s="115" t="s">
        <v>100</v>
      </c>
      <c r="AJ31" s="112">
        <f t="shared" si="2"/>
        <v>12.6</v>
      </c>
      <c r="AK31" s="110" t="s">
        <v>24</v>
      </c>
      <c r="AL31" s="117">
        <f t="shared" si="17"/>
        <v>3.5</v>
      </c>
      <c r="AM31" s="110" t="s">
        <v>24</v>
      </c>
      <c r="AN31" s="110">
        <f t="shared" si="18"/>
        <v>1</v>
      </c>
      <c r="AO31" s="111" t="s">
        <v>0</v>
      </c>
      <c r="AP31" s="112">
        <f t="shared" si="19"/>
        <v>44.1</v>
      </c>
      <c r="AQ31" s="115" t="s">
        <v>23</v>
      </c>
      <c r="AR31" s="127"/>
      <c r="AS31" s="113"/>
      <c r="AT31" s="118"/>
      <c r="AU31" s="113"/>
    </row>
    <row r="32" spans="1:47" s="13" customFormat="1" ht="11.1" customHeight="1" x14ac:dyDescent="0.25">
      <c r="A32" s="115" t="s">
        <v>183</v>
      </c>
      <c r="B32" s="143"/>
      <c r="C32" s="114" t="s">
        <v>16</v>
      </c>
      <c r="D32" s="116">
        <v>2.2999999999999998</v>
      </c>
      <c r="E32" s="117"/>
      <c r="F32" s="112"/>
      <c r="G32" s="117"/>
      <c r="H32" s="112"/>
      <c r="I32" s="117"/>
      <c r="J32" s="112"/>
      <c r="K32" s="117"/>
      <c r="L32" s="112"/>
      <c r="M32" s="117"/>
      <c r="N32" s="112"/>
      <c r="O32" s="117"/>
      <c r="P32" s="112"/>
      <c r="Q32" s="117"/>
      <c r="R32" s="112"/>
      <c r="S32" s="117"/>
      <c r="T32" s="112"/>
      <c r="U32" s="117"/>
      <c r="V32" s="112"/>
      <c r="W32" s="117"/>
      <c r="X32" s="112"/>
      <c r="Y32" s="117"/>
      <c r="Z32" s="112"/>
      <c r="AA32" s="117"/>
      <c r="AB32" s="112"/>
      <c r="AC32" s="117"/>
      <c r="AD32" s="112"/>
      <c r="AE32" s="110" t="s">
        <v>167</v>
      </c>
      <c r="AF32" s="118">
        <f>$AP$5</f>
        <v>3.5</v>
      </c>
      <c r="AG32" s="110" t="s">
        <v>19</v>
      </c>
      <c r="AH32" s="110">
        <f>$AS$5</f>
        <v>1</v>
      </c>
      <c r="AI32" s="115" t="s">
        <v>0</v>
      </c>
      <c r="AJ32" s="112">
        <f t="shared" ref="AJ32" si="20">D32+F32+H32+J32+L32+N32+P32+R32+T32+V32+X32+Z32+AB32+AD32</f>
        <v>2.2999999999999998</v>
      </c>
      <c r="AK32" s="110" t="s">
        <v>24</v>
      </c>
      <c r="AL32" s="117">
        <f t="shared" ref="AL32" si="21">AF32</f>
        <v>3.5</v>
      </c>
      <c r="AM32" s="110" t="s">
        <v>24</v>
      </c>
      <c r="AN32" s="110">
        <f t="shared" ref="AN32" si="22">AH32</f>
        <v>1</v>
      </c>
      <c r="AO32" s="111" t="s">
        <v>0</v>
      </c>
      <c r="AP32" s="112">
        <f t="shared" ref="AP32" si="23">AJ32*AL32*AN32</f>
        <v>8.0499999999999989</v>
      </c>
      <c r="AQ32" s="115" t="s">
        <v>23</v>
      </c>
      <c r="AR32" s="127"/>
      <c r="AS32" s="121"/>
      <c r="AT32" s="144"/>
      <c r="AU32" s="120"/>
    </row>
    <row r="33" spans="1:47" s="13" customFormat="1" ht="11.1" customHeight="1" x14ac:dyDescent="0.25">
      <c r="A33" s="115"/>
      <c r="B33" s="143"/>
      <c r="C33" s="143"/>
      <c r="D33" s="116"/>
      <c r="E33" s="117"/>
      <c r="F33" s="112"/>
      <c r="G33" s="117"/>
      <c r="H33" s="112"/>
      <c r="I33" s="117"/>
      <c r="J33" s="112"/>
      <c r="K33" s="117"/>
      <c r="L33" s="112"/>
      <c r="M33" s="117"/>
      <c r="N33" s="112"/>
      <c r="O33" s="117"/>
      <c r="P33" s="112"/>
      <c r="Q33" s="117"/>
      <c r="R33" s="112"/>
      <c r="S33" s="117"/>
      <c r="T33" s="112"/>
      <c r="U33" s="117"/>
      <c r="V33" s="112"/>
      <c r="W33" s="117"/>
      <c r="X33" s="112"/>
      <c r="Y33" s="117"/>
      <c r="Z33" s="112"/>
      <c r="AA33" s="117"/>
      <c r="AB33" s="112"/>
      <c r="AC33" s="117"/>
      <c r="AD33" s="112"/>
      <c r="AE33" s="110"/>
      <c r="AF33" s="118"/>
      <c r="AG33" s="110"/>
      <c r="AH33" s="110"/>
      <c r="AI33" s="115"/>
      <c r="AJ33" s="112"/>
      <c r="AK33" s="110"/>
      <c r="AL33" s="117"/>
      <c r="AM33" s="110"/>
      <c r="AN33" s="110"/>
      <c r="AO33" s="111"/>
      <c r="AP33" s="112"/>
      <c r="AQ33" s="115"/>
      <c r="AR33" s="127"/>
      <c r="AS33" s="121"/>
      <c r="AT33" s="144"/>
      <c r="AU33" s="120"/>
    </row>
    <row r="34" spans="1:47" s="13" customFormat="1" ht="11.1" customHeight="1" x14ac:dyDescent="0.25">
      <c r="A34" s="115"/>
      <c r="B34" s="143"/>
      <c r="C34" s="143"/>
      <c r="D34" s="116"/>
      <c r="E34" s="117"/>
      <c r="F34" s="112"/>
      <c r="G34" s="117"/>
      <c r="H34" s="112"/>
      <c r="I34" s="117"/>
      <c r="J34" s="112"/>
      <c r="K34" s="117"/>
      <c r="L34" s="112"/>
      <c r="M34" s="117"/>
      <c r="N34" s="112"/>
      <c r="O34" s="117"/>
      <c r="P34" s="112"/>
      <c r="Q34" s="117"/>
      <c r="R34" s="112"/>
      <c r="S34" s="117"/>
      <c r="T34" s="112"/>
      <c r="U34" s="117"/>
      <c r="V34" s="112"/>
      <c r="W34" s="117"/>
      <c r="X34" s="112"/>
      <c r="Y34" s="117"/>
      <c r="Z34" s="112"/>
      <c r="AA34" s="117"/>
      <c r="AB34" s="112"/>
      <c r="AC34" s="117"/>
      <c r="AD34" s="112"/>
      <c r="AE34" s="110"/>
      <c r="AF34" s="118"/>
      <c r="AG34" s="110"/>
      <c r="AH34" s="110"/>
      <c r="AI34" s="115"/>
      <c r="AJ34" s="112"/>
      <c r="AK34" s="110"/>
      <c r="AL34" s="117"/>
      <c r="AM34" s="110"/>
      <c r="AN34" s="110"/>
      <c r="AO34" s="129"/>
      <c r="AP34" s="130"/>
      <c r="AQ34" s="131"/>
      <c r="AR34" s="132"/>
      <c r="AS34" s="133"/>
      <c r="AT34" s="145"/>
      <c r="AU34" s="135"/>
    </row>
    <row r="35" spans="1:47" ht="11.1" customHeight="1" x14ac:dyDescent="0.25">
      <c r="A35" s="113"/>
      <c r="B35" s="115"/>
      <c r="C35" s="115"/>
      <c r="D35" s="119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2"/>
      <c r="AK35" s="110"/>
      <c r="AL35" s="136"/>
      <c r="AM35" s="121"/>
      <c r="AN35" s="121"/>
      <c r="AO35" s="111"/>
      <c r="AP35" s="137"/>
      <c r="AQ35" s="138"/>
      <c r="AR35" s="139"/>
      <c r="AS35" s="140" t="s">
        <v>33</v>
      </c>
      <c r="AT35" s="141">
        <f>SUM(AP29:AP35)</f>
        <v>1198.2774999999999</v>
      </c>
      <c r="AU35" s="142" t="s">
        <v>23</v>
      </c>
    </row>
    <row r="36" spans="1:47" ht="11.1" customHeight="1" x14ac:dyDescent="0.25">
      <c r="A36" s="113"/>
      <c r="B36" s="113"/>
      <c r="C36" s="113"/>
      <c r="D36" s="114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2"/>
      <c r="AK36" s="110"/>
      <c r="AL36" s="113"/>
      <c r="AM36" s="123"/>
      <c r="AN36" s="123"/>
      <c r="AO36" s="110"/>
      <c r="AP36" s="118"/>
      <c r="AQ36" s="113"/>
      <c r="AR36" s="114"/>
      <c r="AS36" s="123"/>
      <c r="AT36" s="152"/>
      <c r="AU36" s="113"/>
    </row>
    <row r="37" spans="1:47" ht="11.1" customHeight="1" x14ac:dyDescent="0.25">
      <c r="A37" s="125" t="s">
        <v>34</v>
      </c>
      <c r="B37" s="126"/>
      <c r="C37" s="126"/>
      <c r="D37" s="124" t="s">
        <v>168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12"/>
      <c r="AK37" s="110"/>
      <c r="AL37" s="113"/>
      <c r="AM37" s="123"/>
      <c r="AN37" s="123"/>
      <c r="AO37" s="110"/>
      <c r="AP37" s="113"/>
      <c r="AQ37" s="113"/>
      <c r="AR37" s="114"/>
      <c r="AS37" s="123"/>
      <c r="AT37" s="152"/>
      <c r="AU37" s="113"/>
    </row>
    <row r="38" spans="1:47" ht="11.1" customHeight="1" x14ac:dyDescent="0.25">
      <c r="A38" s="115" t="str">
        <f>AJ3</f>
        <v xml:space="preserve">1/F-34/F </v>
      </c>
      <c r="B38" s="115"/>
      <c r="C38" s="114" t="s">
        <v>16</v>
      </c>
      <c r="D38" s="116">
        <v>2.9</v>
      </c>
      <c r="E38" s="117" t="s">
        <v>99</v>
      </c>
      <c r="F38" s="112">
        <v>0.75</v>
      </c>
      <c r="G38" s="117" t="s">
        <v>99</v>
      </c>
      <c r="H38" s="112">
        <v>3</v>
      </c>
      <c r="I38" s="117" t="s">
        <v>99</v>
      </c>
      <c r="J38" s="112">
        <v>0.6</v>
      </c>
      <c r="K38" s="117" t="s">
        <v>99</v>
      </c>
      <c r="L38" s="112">
        <v>0.95</v>
      </c>
      <c r="M38" s="117" t="s">
        <v>99</v>
      </c>
      <c r="N38" s="112">
        <v>2.4</v>
      </c>
      <c r="O38" s="117" t="s">
        <v>99</v>
      </c>
      <c r="P38" s="112">
        <v>0.65</v>
      </c>
      <c r="Q38" s="117" t="s">
        <v>99</v>
      </c>
      <c r="R38" s="112">
        <v>2.6</v>
      </c>
      <c r="S38" s="117" t="s">
        <v>99</v>
      </c>
      <c r="T38" s="112">
        <v>1</v>
      </c>
      <c r="U38" s="117" t="s">
        <v>99</v>
      </c>
      <c r="V38" s="112">
        <v>0.6</v>
      </c>
      <c r="W38" s="117" t="s">
        <v>99</v>
      </c>
      <c r="X38" s="112">
        <v>3</v>
      </c>
      <c r="Y38" s="117" t="s">
        <v>99</v>
      </c>
      <c r="Z38" s="112">
        <v>0.75</v>
      </c>
      <c r="AA38" s="117" t="s">
        <v>99</v>
      </c>
      <c r="AB38" s="112">
        <v>3.15</v>
      </c>
      <c r="AC38" s="117" t="s">
        <v>99</v>
      </c>
      <c r="AD38" s="112">
        <v>1.75</v>
      </c>
      <c r="AE38" s="110" t="s">
        <v>167</v>
      </c>
      <c r="AF38" s="118">
        <f>$AP$3</f>
        <v>3.15</v>
      </c>
      <c r="AG38" s="110" t="s">
        <v>19</v>
      </c>
      <c r="AH38" s="110">
        <f>$AS$3</f>
        <v>34</v>
      </c>
      <c r="AI38" s="115" t="s">
        <v>100</v>
      </c>
      <c r="AJ38" s="112">
        <f>D38+F38+H38+J38+L38+N38+P38+R38+T38+V38+X38+Z38+AB38+AD38</f>
        <v>24.099999999999998</v>
      </c>
      <c r="AK38" s="110" t="s">
        <v>19</v>
      </c>
      <c r="AL38" s="117">
        <f>AF38</f>
        <v>3.15</v>
      </c>
      <c r="AM38" s="110" t="s">
        <v>19</v>
      </c>
      <c r="AN38" s="110">
        <f>AH38</f>
        <v>34</v>
      </c>
      <c r="AO38" s="111" t="s">
        <v>21</v>
      </c>
      <c r="AP38" s="112">
        <f>AJ38*AL38*AN38</f>
        <v>2581.1099999999997</v>
      </c>
      <c r="AQ38" s="115" t="s">
        <v>2</v>
      </c>
      <c r="AR38" s="127"/>
      <c r="AS38" s="113"/>
      <c r="AT38" s="118"/>
      <c r="AU38" s="113"/>
    </row>
    <row r="39" spans="1:47" ht="11.1" customHeight="1" x14ac:dyDescent="0.25">
      <c r="A39" s="115" t="str">
        <f>AJ4</f>
        <v>35/F</v>
      </c>
      <c r="B39" s="115"/>
      <c r="C39" s="114" t="s">
        <v>16</v>
      </c>
      <c r="D39" s="116">
        <v>4.4000000000000004</v>
      </c>
      <c r="E39" s="117" t="s">
        <v>99</v>
      </c>
      <c r="F39" s="112">
        <v>0.5</v>
      </c>
      <c r="G39" s="117" t="s">
        <v>99</v>
      </c>
      <c r="H39" s="112">
        <v>3.8</v>
      </c>
      <c r="I39" s="117" t="s">
        <v>99</v>
      </c>
      <c r="J39" s="112">
        <v>0.5</v>
      </c>
      <c r="K39" s="117" t="s">
        <v>99</v>
      </c>
      <c r="L39" s="112">
        <v>3.15</v>
      </c>
      <c r="M39" s="117" t="s">
        <v>99</v>
      </c>
      <c r="N39" s="112">
        <v>0.5</v>
      </c>
      <c r="O39" s="117" t="s">
        <v>99</v>
      </c>
      <c r="P39" s="112">
        <v>4.4000000000000004</v>
      </c>
      <c r="Q39" s="117" t="s">
        <v>99</v>
      </c>
      <c r="R39" s="112">
        <v>0.5</v>
      </c>
      <c r="S39" s="117" t="s">
        <v>99</v>
      </c>
      <c r="T39" s="112">
        <v>3.75</v>
      </c>
      <c r="U39" s="117" t="s">
        <v>99</v>
      </c>
      <c r="V39" s="112">
        <v>1.75</v>
      </c>
      <c r="W39" s="117"/>
      <c r="X39" s="112"/>
      <c r="Y39" s="117"/>
      <c r="Z39" s="112"/>
      <c r="AA39" s="117"/>
      <c r="AB39" s="112"/>
      <c r="AC39" s="117"/>
      <c r="AD39" s="112"/>
      <c r="AE39" s="110" t="s">
        <v>167</v>
      </c>
      <c r="AF39" s="118">
        <f>$AP$4</f>
        <v>3.15</v>
      </c>
      <c r="AG39" s="110" t="s">
        <v>19</v>
      </c>
      <c r="AH39" s="110">
        <f>$AS$4</f>
        <v>1</v>
      </c>
      <c r="AI39" s="115" t="s">
        <v>100</v>
      </c>
      <c r="AJ39" s="112">
        <f t="shared" ref="AJ39:AJ40" si="24">D39+F39+H39+J39+L39+N39+P39+R39+T39+V39+X39+Z39+AB39+AD39</f>
        <v>23.25</v>
      </c>
      <c r="AK39" s="110" t="s">
        <v>19</v>
      </c>
      <c r="AL39" s="117">
        <f t="shared" ref="AL39:AL40" si="25">AF39</f>
        <v>3.15</v>
      </c>
      <c r="AM39" s="110" t="s">
        <v>19</v>
      </c>
      <c r="AN39" s="110">
        <f t="shared" ref="AN39:AN40" si="26">AH39</f>
        <v>1</v>
      </c>
      <c r="AO39" s="111" t="s">
        <v>0</v>
      </c>
      <c r="AP39" s="112">
        <f t="shared" ref="AP39:AP40" si="27">AJ39*AL39*AN39</f>
        <v>73.237499999999997</v>
      </c>
      <c r="AQ39" s="115" t="s">
        <v>23</v>
      </c>
      <c r="AR39" s="127"/>
      <c r="AS39" s="113"/>
      <c r="AT39" s="118"/>
      <c r="AU39" s="113"/>
    </row>
    <row r="40" spans="1:47" ht="11.1" customHeight="1" x14ac:dyDescent="0.25">
      <c r="A40" s="115" t="str">
        <f>AJ5</f>
        <v>36/F</v>
      </c>
      <c r="B40" s="115"/>
      <c r="C40" s="114" t="s">
        <v>16</v>
      </c>
      <c r="D40" s="116">
        <v>4.4000000000000004</v>
      </c>
      <c r="E40" s="117" t="s">
        <v>99</v>
      </c>
      <c r="F40" s="112">
        <v>0.5</v>
      </c>
      <c r="G40" s="117" t="s">
        <v>99</v>
      </c>
      <c r="H40" s="112">
        <v>3.8</v>
      </c>
      <c r="I40" s="117" t="s">
        <v>99</v>
      </c>
      <c r="J40" s="112">
        <v>0.5</v>
      </c>
      <c r="K40" s="117" t="s">
        <v>99</v>
      </c>
      <c r="L40" s="112">
        <v>3.15</v>
      </c>
      <c r="M40" s="117" t="s">
        <v>99</v>
      </c>
      <c r="N40" s="112">
        <v>0.5</v>
      </c>
      <c r="O40" s="117" t="s">
        <v>99</v>
      </c>
      <c r="P40" s="112">
        <v>4.4000000000000004</v>
      </c>
      <c r="Q40" s="117" t="s">
        <v>99</v>
      </c>
      <c r="R40" s="112">
        <v>0.5</v>
      </c>
      <c r="S40" s="117" t="s">
        <v>99</v>
      </c>
      <c r="T40" s="112">
        <v>3.75</v>
      </c>
      <c r="U40" s="117" t="s">
        <v>99</v>
      </c>
      <c r="V40" s="112">
        <v>2.1</v>
      </c>
      <c r="W40" s="117" t="s">
        <v>99</v>
      </c>
      <c r="X40" s="112">
        <v>2.4</v>
      </c>
      <c r="Y40" s="117"/>
      <c r="Z40" s="112"/>
      <c r="AA40" s="117"/>
      <c r="AB40" s="112"/>
      <c r="AC40" s="117"/>
      <c r="AD40" s="112"/>
      <c r="AE40" s="110" t="s">
        <v>167</v>
      </c>
      <c r="AF40" s="118">
        <f>$AP$5</f>
        <v>3.5</v>
      </c>
      <c r="AG40" s="110" t="s">
        <v>19</v>
      </c>
      <c r="AH40" s="110">
        <f>$AS$5</f>
        <v>1</v>
      </c>
      <c r="AI40" s="115" t="s">
        <v>100</v>
      </c>
      <c r="AJ40" s="112">
        <f t="shared" si="24"/>
        <v>26</v>
      </c>
      <c r="AK40" s="110" t="s">
        <v>24</v>
      </c>
      <c r="AL40" s="117">
        <f t="shared" si="25"/>
        <v>3.5</v>
      </c>
      <c r="AM40" s="110" t="s">
        <v>24</v>
      </c>
      <c r="AN40" s="110">
        <f t="shared" si="26"/>
        <v>1</v>
      </c>
      <c r="AO40" s="111" t="s">
        <v>0</v>
      </c>
      <c r="AP40" s="112">
        <f t="shared" si="27"/>
        <v>91</v>
      </c>
      <c r="AQ40" s="115" t="s">
        <v>23</v>
      </c>
      <c r="AR40" s="127"/>
      <c r="AS40" s="113"/>
      <c r="AT40" s="118"/>
      <c r="AU40" s="113"/>
    </row>
    <row r="41" spans="1:47" ht="11.1" customHeight="1" x14ac:dyDescent="0.25">
      <c r="A41" s="115" t="s">
        <v>185</v>
      </c>
      <c r="B41" s="113"/>
      <c r="C41" s="114" t="s">
        <v>16</v>
      </c>
      <c r="D41" s="116">
        <v>2</v>
      </c>
      <c r="E41" s="117" t="s">
        <v>180</v>
      </c>
      <c r="F41" s="112">
        <v>2.6</v>
      </c>
      <c r="G41" s="117"/>
      <c r="H41" s="112"/>
      <c r="I41" s="117"/>
      <c r="J41" s="112"/>
      <c r="K41" s="117"/>
      <c r="L41" s="112"/>
      <c r="M41" s="117"/>
      <c r="N41" s="112"/>
      <c r="O41" s="117"/>
      <c r="P41" s="112"/>
      <c r="Q41" s="117"/>
      <c r="R41" s="112"/>
      <c r="S41" s="117"/>
      <c r="T41" s="112"/>
      <c r="U41" s="117"/>
      <c r="V41" s="112"/>
      <c r="W41" s="117"/>
      <c r="X41" s="112"/>
      <c r="Y41" s="117"/>
      <c r="Z41" s="112"/>
      <c r="AA41" s="117"/>
      <c r="AB41" s="112"/>
      <c r="AC41" s="117"/>
      <c r="AD41" s="112"/>
      <c r="AE41" s="110" t="s">
        <v>167</v>
      </c>
      <c r="AF41" s="118">
        <f>$AP$5</f>
        <v>3.5</v>
      </c>
      <c r="AG41" s="110" t="s">
        <v>19</v>
      </c>
      <c r="AH41" s="110">
        <f>$AS$5</f>
        <v>1</v>
      </c>
      <c r="AI41" s="115" t="s">
        <v>0</v>
      </c>
      <c r="AJ41" s="112">
        <f t="shared" ref="AJ41" si="28">D41+F41+H41+J41+L41+N41+P41+R41+T41+V41+X41+Z41+AB41+AD41</f>
        <v>4.5999999999999996</v>
      </c>
      <c r="AK41" s="110" t="s">
        <v>24</v>
      </c>
      <c r="AL41" s="117">
        <f t="shared" ref="AL41" si="29">AF41</f>
        <v>3.5</v>
      </c>
      <c r="AM41" s="110" t="s">
        <v>24</v>
      </c>
      <c r="AN41" s="110">
        <f t="shared" ref="AN41" si="30">AH41</f>
        <v>1</v>
      </c>
      <c r="AO41" s="111" t="s">
        <v>0</v>
      </c>
      <c r="AP41" s="112">
        <f t="shared" ref="AP41" si="31">AJ41*AL41*AN41</f>
        <v>16.099999999999998</v>
      </c>
      <c r="AQ41" s="115" t="s">
        <v>23</v>
      </c>
      <c r="AR41" s="127"/>
      <c r="AS41" s="121"/>
      <c r="AT41" s="144"/>
      <c r="AU41" s="120"/>
    </row>
    <row r="42" spans="1:47" ht="11.1" customHeight="1" x14ac:dyDescent="0.25">
      <c r="A42" s="115"/>
      <c r="B42" s="113"/>
      <c r="C42" s="113"/>
      <c r="D42" s="116"/>
      <c r="E42" s="117"/>
      <c r="F42" s="112"/>
      <c r="G42" s="117"/>
      <c r="H42" s="112"/>
      <c r="I42" s="117"/>
      <c r="J42" s="112"/>
      <c r="K42" s="117"/>
      <c r="L42" s="112"/>
      <c r="M42" s="117"/>
      <c r="N42" s="112"/>
      <c r="O42" s="117"/>
      <c r="P42" s="112"/>
      <c r="Q42" s="117"/>
      <c r="R42" s="112"/>
      <c r="S42" s="117"/>
      <c r="T42" s="112"/>
      <c r="U42" s="117"/>
      <c r="V42" s="112"/>
      <c r="W42" s="117"/>
      <c r="X42" s="112"/>
      <c r="Y42" s="117"/>
      <c r="Z42" s="112"/>
      <c r="AA42" s="117"/>
      <c r="AB42" s="112"/>
      <c r="AC42" s="117"/>
      <c r="AD42" s="112"/>
      <c r="AE42" s="110"/>
      <c r="AF42" s="118"/>
      <c r="AG42" s="110"/>
      <c r="AH42" s="110"/>
      <c r="AI42" s="115"/>
      <c r="AJ42" s="112"/>
      <c r="AK42" s="110"/>
      <c r="AL42" s="117"/>
      <c r="AM42" s="110"/>
      <c r="AN42" s="110"/>
      <c r="AO42" s="111"/>
      <c r="AP42" s="112"/>
      <c r="AQ42" s="115"/>
      <c r="AR42" s="127"/>
      <c r="AS42" s="121"/>
      <c r="AT42" s="144"/>
      <c r="AU42" s="120"/>
    </row>
    <row r="43" spans="1:47" ht="11.1" customHeight="1" x14ac:dyDescent="0.25">
      <c r="A43" s="37"/>
      <c r="B43" s="113"/>
      <c r="C43" s="113"/>
      <c r="D43" s="116"/>
      <c r="E43" s="117"/>
      <c r="F43" s="112"/>
      <c r="G43" s="117"/>
      <c r="H43" s="112"/>
      <c r="I43" s="117"/>
      <c r="J43" s="112"/>
      <c r="K43" s="117"/>
      <c r="L43" s="112"/>
      <c r="M43" s="117"/>
      <c r="N43" s="112"/>
      <c r="O43" s="117"/>
      <c r="P43" s="112"/>
      <c r="Q43" s="117"/>
      <c r="R43" s="112"/>
      <c r="S43" s="117"/>
      <c r="T43" s="112"/>
      <c r="U43" s="117"/>
      <c r="V43" s="112"/>
      <c r="W43" s="117"/>
      <c r="X43" s="112"/>
      <c r="Y43" s="117"/>
      <c r="Z43" s="112"/>
      <c r="AA43" s="117"/>
      <c r="AB43" s="112"/>
      <c r="AC43" s="117"/>
      <c r="AD43" s="112"/>
      <c r="AE43" s="110"/>
      <c r="AF43" s="118"/>
      <c r="AG43" s="110"/>
      <c r="AH43" s="110"/>
      <c r="AI43" s="115"/>
      <c r="AJ43" s="112"/>
      <c r="AK43" s="110"/>
      <c r="AL43" s="117"/>
      <c r="AM43" s="110"/>
      <c r="AN43" s="110"/>
      <c r="AO43" s="129"/>
      <c r="AP43" s="130"/>
      <c r="AQ43" s="131"/>
      <c r="AR43" s="132"/>
      <c r="AS43" s="133"/>
      <c r="AT43" s="145"/>
      <c r="AU43" s="135"/>
    </row>
    <row r="44" spans="1:47" ht="11.1" customHeight="1" x14ac:dyDescent="0.25">
      <c r="A44" s="113"/>
      <c r="B44" s="115"/>
      <c r="C44" s="115"/>
      <c r="D44" s="119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20"/>
      <c r="AK44" s="110"/>
      <c r="AL44" s="136"/>
      <c r="AM44" s="121"/>
      <c r="AN44" s="121"/>
      <c r="AO44" s="111"/>
      <c r="AP44" s="137"/>
      <c r="AQ44" s="138"/>
      <c r="AR44" s="139"/>
      <c r="AS44" s="140" t="s">
        <v>30</v>
      </c>
      <c r="AT44" s="141">
        <f>SUM(AP38:AP44)</f>
        <v>2761.4474999999998</v>
      </c>
      <c r="AU44" s="142" t="s">
        <v>32</v>
      </c>
    </row>
    <row r="45" spans="1:47" ht="11.1" customHeight="1" x14ac:dyDescent="0.25">
      <c r="A45" s="113"/>
      <c r="B45" s="115"/>
      <c r="C45" s="115"/>
      <c r="D45" s="119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20"/>
      <c r="AK45" s="110"/>
      <c r="AL45" s="136"/>
      <c r="AM45" s="121"/>
      <c r="AN45" s="121"/>
      <c r="AO45" s="111"/>
      <c r="AP45" s="112"/>
      <c r="AQ45" s="120"/>
      <c r="AR45" s="127"/>
      <c r="AS45" s="153"/>
      <c r="AT45" s="154"/>
      <c r="AU45" s="113"/>
    </row>
    <row r="46" spans="1:47" ht="11.1" customHeight="1" x14ac:dyDescent="0.25">
      <c r="A46" s="113"/>
      <c r="B46" s="113"/>
      <c r="C46" s="113"/>
      <c r="D46" s="119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3"/>
      <c r="AK46" s="110"/>
      <c r="AL46" s="113"/>
      <c r="AM46" s="123"/>
      <c r="AN46" s="123"/>
      <c r="AO46" s="110"/>
      <c r="AP46" s="142"/>
      <c r="AQ46" s="142"/>
      <c r="AR46" s="155"/>
      <c r="AS46" s="140" t="s">
        <v>35</v>
      </c>
      <c r="AT46" s="141">
        <f>AT17+AT26+AT35+AT44</f>
        <v>7411.4249999999993</v>
      </c>
      <c r="AU46" s="142" t="s">
        <v>32</v>
      </c>
    </row>
    <row r="47" spans="1:47" ht="11.1" customHeight="1" x14ac:dyDescent="0.25">
      <c r="A47" s="156" t="s">
        <v>91</v>
      </c>
      <c r="B47" s="113"/>
      <c r="C47" s="113"/>
      <c r="D47" s="119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3"/>
      <c r="AK47" s="110"/>
      <c r="AL47" s="113"/>
      <c r="AM47" s="123"/>
      <c r="AN47" s="123"/>
      <c r="AO47" s="110"/>
      <c r="AP47" s="113"/>
      <c r="AQ47" s="113"/>
      <c r="AR47" s="113"/>
      <c r="AS47" s="113"/>
      <c r="AT47" s="113"/>
      <c r="AU47" s="113"/>
    </row>
    <row r="48" spans="1:47" ht="10.5" customHeight="1" x14ac:dyDescent="0.25">
      <c r="A48" s="156" t="s">
        <v>80</v>
      </c>
      <c r="B48" s="113"/>
      <c r="C48" s="113"/>
      <c r="D48" s="119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3"/>
      <c r="AK48" s="110"/>
      <c r="AL48" s="113"/>
      <c r="AM48" s="123"/>
      <c r="AN48" s="123"/>
      <c r="AO48" s="110"/>
      <c r="AP48" s="113"/>
      <c r="AQ48" s="113"/>
      <c r="AR48" s="114"/>
      <c r="AS48" s="123"/>
      <c r="AT48" s="124"/>
      <c r="AU48" s="11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V47"/>
  <sheetViews>
    <sheetView view="pageBreakPreview" zoomScale="115" zoomScaleNormal="100" zoomScaleSheetLayoutView="115" workbookViewId="0">
      <selection activeCell="X12" sqref="X12"/>
    </sheetView>
  </sheetViews>
  <sheetFormatPr defaultRowHeight="12.75" x14ac:dyDescent="0.25"/>
  <cols>
    <col min="1" max="1" width="4.7109375" style="4" customWidth="1"/>
    <col min="2" max="2" width="9.7109375" style="5" customWidth="1"/>
    <col min="3" max="3" width="1.7109375" style="5" customWidth="1"/>
    <col min="4" max="4" width="3.28515625" style="20" customWidth="1"/>
    <col min="5" max="5" width="1.7109375" style="5" customWidth="1"/>
    <col min="6" max="6" width="3.28515625" style="5" customWidth="1"/>
    <col min="7" max="7" width="1.7109375" style="5" customWidth="1"/>
    <col min="8" max="8" width="3.28515625" style="5" customWidth="1"/>
    <col min="9" max="9" width="1.7109375" style="5" customWidth="1"/>
    <col min="10" max="10" width="3.28515625" style="5" customWidth="1"/>
    <col min="11" max="11" width="1.7109375" style="5" customWidth="1"/>
    <col min="12" max="12" width="3.28515625" style="5" customWidth="1"/>
    <col min="13" max="13" width="1.7109375" style="5" customWidth="1"/>
    <col min="14" max="14" width="3.28515625" style="5" customWidth="1"/>
    <col min="15" max="15" width="1.7109375" style="5" customWidth="1"/>
    <col min="16" max="16" width="3.28515625" style="5" customWidth="1"/>
    <col min="17" max="17" width="1.7109375" style="5" customWidth="1"/>
    <col min="18" max="18" width="3.28515625" style="5" customWidth="1"/>
    <col min="19" max="19" width="1.7109375" style="5" customWidth="1"/>
    <col min="20" max="20" width="3.28515625" style="5" customWidth="1"/>
    <col min="21" max="21" width="1.7109375" style="5" customWidth="1"/>
    <col min="22" max="22" width="3.28515625" style="5" customWidth="1"/>
    <col min="23" max="23" width="1.7109375" style="5" customWidth="1"/>
    <col min="24" max="24" width="3.28515625" style="5" customWidth="1"/>
    <col min="25" max="25" width="1.7109375" style="5" customWidth="1"/>
    <col min="26" max="26" width="3.28515625" style="5" customWidth="1"/>
    <col min="27" max="27" width="1.7109375" style="5" customWidth="1"/>
    <col min="28" max="28" width="3.28515625" style="5" customWidth="1"/>
    <col min="29" max="29" width="1.7109375" style="5" customWidth="1"/>
    <col min="30" max="30" width="3.28515625" style="5" customWidth="1"/>
    <col min="31" max="31" width="1.7109375" style="5" customWidth="1"/>
    <col min="32" max="32" width="3.28515625" style="5" customWidth="1"/>
    <col min="33" max="33" width="1.7109375" style="5" customWidth="1"/>
    <col min="34" max="34" width="2.7109375" style="5" customWidth="1"/>
    <col min="35" max="35" width="1.7109375" style="5" customWidth="1"/>
    <col min="36" max="36" width="5.28515625" style="4" customWidth="1"/>
    <col min="37" max="37" width="2.85546875" style="6" customWidth="1"/>
    <col min="38" max="38" width="4.5703125" style="4" customWidth="1"/>
    <col min="39" max="40" width="2.7109375" style="7" customWidth="1"/>
    <col min="41" max="41" width="3.42578125" style="6" customWidth="1"/>
    <col min="42" max="42" width="6.7109375" style="4" customWidth="1"/>
    <col min="43" max="43" width="4" style="4" customWidth="1"/>
    <col min="44" max="44" width="1.28515625" style="2" customWidth="1"/>
    <col min="45" max="45" width="3.140625" style="7" customWidth="1"/>
    <col min="46" max="46" width="6.7109375" style="1" customWidth="1"/>
    <col min="47" max="47" width="2.85546875" style="4" customWidth="1"/>
    <col min="48" max="16384" width="9.140625" style="4"/>
  </cols>
  <sheetData>
    <row r="1" spans="1:48" ht="15" customHeight="1" x14ac:dyDescent="0.25">
      <c r="A1" s="157" t="s">
        <v>36</v>
      </c>
      <c r="B1" s="158"/>
      <c r="C1" s="158"/>
      <c r="D1" s="159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13"/>
      <c r="AK1" s="110"/>
      <c r="AL1" s="113"/>
      <c r="AM1" s="123"/>
      <c r="AN1" s="123"/>
      <c r="AO1" s="110"/>
      <c r="AP1" s="113"/>
      <c r="AQ1" s="113"/>
      <c r="AR1" s="114"/>
      <c r="AS1" s="124"/>
      <c r="AT1" s="114" t="s">
        <v>12</v>
      </c>
      <c r="AU1" s="160">
        <v>6</v>
      </c>
    </row>
    <row r="2" spans="1:48" ht="11.1" customHeight="1" x14ac:dyDescent="0.25">
      <c r="A2" s="113"/>
      <c r="B2" s="113"/>
      <c r="C2" s="113"/>
      <c r="D2" s="113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61" t="s">
        <v>43</v>
      </c>
      <c r="AK2" s="110"/>
      <c r="AL2" s="113"/>
      <c r="AM2" s="123"/>
      <c r="AN2" s="123"/>
      <c r="AO2" s="110"/>
      <c r="AP2" s="113"/>
      <c r="AQ2" s="113"/>
      <c r="AR2" s="114"/>
      <c r="AS2" s="123"/>
      <c r="AT2" s="124"/>
      <c r="AU2" s="113"/>
    </row>
    <row r="3" spans="1:48" ht="11.1" customHeight="1" x14ac:dyDescent="0.25">
      <c r="A3" s="113"/>
      <c r="B3" s="115"/>
      <c r="C3" s="115"/>
      <c r="D3" s="119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20" t="s">
        <v>52</v>
      </c>
      <c r="AK3" s="110"/>
      <c r="AL3" s="120"/>
      <c r="AM3" s="121"/>
      <c r="AN3" s="121"/>
      <c r="AO3" s="111" t="s">
        <v>14</v>
      </c>
      <c r="AP3" s="112">
        <v>2</v>
      </c>
      <c r="AQ3" s="113" t="s">
        <v>15</v>
      </c>
      <c r="AR3" s="114" t="s">
        <v>16</v>
      </c>
      <c r="AS3" s="121">
        <v>34</v>
      </c>
      <c r="AT3" s="122" t="str">
        <f t="shared" ref="AT3:AT6" si="0">IF(AS3=1,"storey)","storeys)")</f>
        <v>storeys)</v>
      </c>
      <c r="AU3" s="113"/>
    </row>
    <row r="4" spans="1:48" ht="11.1" customHeight="1" x14ac:dyDescent="0.25">
      <c r="A4" s="113"/>
      <c r="B4" s="115"/>
      <c r="C4" s="115"/>
      <c r="D4" s="119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20" t="s">
        <v>53</v>
      </c>
      <c r="AK4" s="110"/>
      <c r="AL4" s="120"/>
      <c r="AM4" s="121"/>
      <c r="AN4" s="121"/>
      <c r="AO4" s="111" t="s">
        <v>14</v>
      </c>
      <c r="AP4" s="112">
        <v>2.5</v>
      </c>
      <c r="AQ4" s="113" t="s">
        <v>15</v>
      </c>
      <c r="AR4" s="114" t="s">
        <v>16</v>
      </c>
      <c r="AS4" s="121">
        <v>34</v>
      </c>
      <c r="AT4" s="122" t="str">
        <f t="shared" si="0"/>
        <v>storeys)</v>
      </c>
      <c r="AU4" s="113"/>
    </row>
    <row r="5" spans="1:48" ht="11.1" customHeight="1" x14ac:dyDescent="0.25">
      <c r="A5" s="113"/>
      <c r="B5" s="115"/>
      <c r="C5" s="115"/>
      <c r="D5" s="119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20" t="s">
        <v>54</v>
      </c>
      <c r="AK5" s="110"/>
      <c r="AL5" s="120"/>
      <c r="AM5" s="121"/>
      <c r="AN5" s="121"/>
      <c r="AO5" s="111" t="s">
        <v>14</v>
      </c>
      <c r="AP5" s="112">
        <v>2</v>
      </c>
      <c r="AQ5" s="113" t="s">
        <v>15</v>
      </c>
      <c r="AR5" s="114" t="s">
        <v>16</v>
      </c>
      <c r="AS5" s="121">
        <v>1</v>
      </c>
      <c r="AT5" s="122" t="str">
        <f t="shared" si="0"/>
        <v>storey)</v>
      </c>
      <c r="AU5" s="113"/>
    </row>
    <row r="6" spans="1:48" ht="11.1" customHeight="1" x14ac:dyDescent="0.25">
      <c r="A6" s="113"/>
      <c r="B6" s="115"/>
      <c r="C6" s="115"/>
      <c r="D6" s="119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20" t="s">
        <v>55</v>
      </c>
      <c r="AK6" s="110"/>
      <c r="AL6" s="120"/>
      <c r="AM6" s="121"/>
      <c r="AN6" s="121"/>
      <c r="AO6" s="111" t="s">
        <v>14</v>
      </c>
      <c r="AP6" s="112">
        <v>2.5</v>
      </c>
      <c r="AQ6" s="113" t="s">
        <v>15</v>
      </c>
      <c r="AR6" s="114" t="s">
        <v>16</v>
      </c>
      <c r="AS6" s="121">
        <v>1</v>
      </c>
      <c r="AT6" s="122" t="str">
        <f t="shared" si="0"/>
        <v>storey)</v>
      </c>
      <c r="AU6" s="113"/>
    </row>
    <row r="7" spans="1:48" ht="11.1" customHeight="1" x14ac:dyDescent="0.25">
      <c r="A7" s="113"/>
      <c r="B7" s="115"/>
      <c r="C7" s="115"/>
      <c r="D7" s="119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0" t="s">
        <v>56</v>
      </c>
      <c r="AK7" s="110"/>
      <c r="AL7" s="120"/>
      <c r="AM7" s="121"/>
      <c r="AN7" s="121"/>
      <c r="AO7" s="111" t="s">
        <v>14</v>
      </c>
      <c r="AP7" s="112">
        <v>2</v>
      </c>
      <c r="AQ7" s="113" t="s">
        <v>15</v>
      </c>
      <c r="AR7" s="114" t="s">
        <v>16</v>
      </c>
      <c r="AS7" s="121">
        <v>1</v>
      </c>
      <c r="AT7" s="122" t="str">
        <f>IF(AS7=1,"storey)","storeys)")</f>
        <v>storey)</v>
      </c>
      <c r="AU7" s="113"/>
    </row>
    <row r="8" spans="1:48" ht="11.1" customHeight="1" x14ac:dyDescent="0.25">
      <c r="A8" s="113"/>
      <c r="B8" s="115"/>
      <c r="C8" s="115"/>
      <c r="D8" s="119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20" t="s">
        <v>57</v>
      </c>
      <c r="AK8" s="110"/>
      <c r="AL8" s="120"/>
      <c r="AM8" s="121"/>
      <c r="AN8" s="121"/>
      <c r="AO8" s="111" t="s">
        <v>14</v>
      </c>
      <c r="AP8" s="112">
        <v>2.5</v>
      </c>
      <c r="AQ8" s="113" t="s">
        <v>15</v>
      </c>
      <c r="AR8" s="114" t="s">
        <v>16</v>
      </c>
      <c r="AS8" s="121">
        <v>1</v>
      </c>
      <c r="AT8" s="122" t="str">
        <f>IF(AS8=1,"storey)","storeys)")</f>
        <v>storey)</v>
      </c>
      <c r="AU8" s="113"/>
    </row>
    <row r="9" spans="1:48" ht="11.1" customHeight="1" x14ac:dyDescent="0.25">
      <c r="A9" s="113"/>
      <c r="B9" s="115"/>
      <c r="C9" s="115"/>
      <c r="D9" s="119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20" t="s">
        <v>186</v>
      </c>
      <c r="AK9" s="110"/>
      <c r="AL9" s="120"/>
      <c r="AM9" s="121"/>
      <c r="AN9" s="121"/>
      <c r="AO9" s="111" t="s">
        <v>14</v>
      </c>
      <c r="AP9" s="112">
        <v>2.5</v>
      </c>
      <c r="AQ9" s="113" t="s">
        <v>15</v>
      </c>
      <c r="AR9" s="114" t="s">
        <v>16</v>
      </c>
      <c r="AS9" s="121">
        <v>1</v>
      </c>
      <c r="AT9" s="122" t="str">
        <f>IF(AS9=1,"storey)","storeys)")</f>
        <v>storey)</v>
      </c>
      <c r="AU9" s="113"/>
    </row>
    <row r="10" spans="1:48" ht="11.1" customHeight="1" x14ac:dyDescent="0.25">
      <c r="A10" s="125" t="s">
        <v>17</v>
      </c>
      <c r="B10" s="126"/>
      <c r="C10" s="126"/>
      <c r="D10" s="124" t="s">
        <v>170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13"/>
      <c r="AK10" s="110"/>
      <c r="AL10" s="113"/>
      <c r="AM10" s="123"/>
      <c r="AN10" s="123"/>
      <c r="AO10" s="110"/>
      <c r="AP10" s="113"/>
      <c r="AQ10" s="113"/>
      <c r="AR10" s="114"/>
      <c r="AS10" s="123"/>
      <c r="AT10" s="124"/>
      <c r="AU10" s="113"/>
    </row>
    <row r="11" spans="1:48" ht="11.1" customHeight="1" x14ac:dyDescent="0.25">
      <c r="A11" s="115" t="str">
        <f>AJ3</f>
        <v>1/F-34/F (Window)</v>
      </c>
      <c r="B11" s="113"/>
      <c r="C11" s="114" t="s">
        <v>169</v>
      </c>
      <c r="D11" s="116">
        <v>1.65</v>
      </c>
      <c r="E11" s="117" t="s">
        <v>99</v>
      </c>
      <c r="F11" s="112">
        <v>1.65</v>
      </c>
      <c r="G11" s="117"/>
      <c r="H11" s="112"/>
      <c r="I11" s="117"/>
      <c r="J11" s="112"/>
      <c r="K11" s="117"/>
      <c r="L11" s="112"/>
      <c r="M11" s="117"/>
      <c r="N11" s="112"/>
      <c r="O11" s="117"/>
      <c r="P11" s="112"/>
      <c r="Q11" s="117"/>
      <c r="R11" s="112"/>
      <c r="S11" s="117"/>
      <c r="T11" s="112"/>
      <c r="U11" s="117"/>
      <c r="V11" s="112"/>
      <c r="W11" s="117"/>
      <c r="X11" s="112"/>
      <c r="Y11" s="117"/>
      <c r="Z11" s="112"/>
      <c r="AA11" s="117"/>
      <c r="AB11" s="112"/>
      <c r="AC11" s="117"/>
      <c r="AD11" s="112"/>
      <c r="AE11" s="110" t="s">
        <v>167</v>
      </c>
      <c r="AF11" s="118">
        <f>$AP$3</f>
        <v>2</v>
      </c>
      <c r="AG11" s="110" t="s">
        <v>19</v>
      </c>
      <c r="AH11" s="110">
        <f>$AS$3</f>
        <v>34</v>
      </c>
      <c r="AI11" s="115" t="s">
        <v>100</v>
      </c>
      <c r="AJ11" s="112">
        <f>D11+F11+H11+J11+L11+N11+P11+R11+T11+V11+X11+Z11+AB11+AD11</f>
        <v>3.3</v>
      </c>
      <c r="AK11" s="110" t="s">
        <v>19</v>
      </c>
      <c r="AL11" s="117">
        <f>AF11</f>
        <v>2</v>
      </c>
      <c r="AM11" s="110" t="s">
        <v>20</v>
      </c>
      <c r="AN11" s="110">
        <f>AH11</f>
        <v>34</v>
      </c>
      <c r="AO11" s="111" t="s">
        <v>21</v>
      </c>
      <c r="AP11" s="112">
        <f>AJ11*AL11*AN11</f>
        <v>224.39999999999998</v>
      </c>
      <c r="AQ11" s="115" t="s">
        <v>22</v>
      </c>
      <c r="AR11" s="127"/>
      <c r="AS11" s="113"/>
      <c r="AT11" s="113"/>
      <c r="AU11" s="113"/>
    </row>
    <row r="12" spans="1:48" ht="11.1" customHeight="1" x14ac:dyDescent="0.25">
      <c r="A12" s="115" t="str">
        <f>AJ5</f>
        <v>35/F (Window)</v>
      </c>
      <c r="B12" s="113"/>
      <c r="C12" s="114" t="s">
        <v>169</v>
      </c>
      <c r="D12" s="116">
        <v>0.65</v>
      </c>
      <c r="E12" s="117" t="s">
        <v>99</v>
      </c>
      <c r="F12" s="112">
        <v>1.5</v>
      </c>
      <c r="G12" s="117" t="s">
        <v>180</v>
      </c>
      <c r="H12" s="112">
        <v>1.65</v>
      </c>
      <c r="I12" s="117"/>
      <c r="J12" s="112"/>
      <c r="K12" s="117"/>
      <c r="L12" s="112"/>
      <c r="M12" s="117"/>
      <c r="N12" s="112"/>
      <c r="O12" s="117"/>
      <c r="P12" s="112"/>
      <c r="Q12" s="117"/>
      <c r="R12" s="112"/>
      <c r="S12" s="117"/>
      <c r="T12" s="112"/>
      <c r="U12" s="117"/>
      <c r="V12" s="112"/>
      <c r="W12" s="117"/>
      <c r="X12" s="112"/>
      <c r="Y12" s="117"/>
      <c r="Z12" s="112"/>
      <c r="AA12" s="117"/>
      <c r="AB12" s="112"/>
      <c r="AC12" s="117"/>
      <c r="AD12" s="112"/>
      <c r="AE12" s="110" t="s">
        <v>167</v>
      </c>
      <c r="AF12" s="118">
        <f>$AP$5</f>
        <v>2</v>
      </c>
      <c r="AG12" s="110" t="s">
        <v>19</v>
      </c>
      <c r="AH12" s="110">
        <f>$AS$5</f>
        <v>1</v>
      </c>
      <c r="AI12" s="115" t="s">
        <v>0</v>
      </c>
      <c r="AJ12" s="112">
        <f t="shared" ref="AJ12:AJ13" si="1">D12+F12+H12+J12+L12+N12+P12+R12+T12+V12+X12+Z12+AB12+AD12</f>
        <v>3.8</v>
      </c>
      <c r="AK12" s="110" t="s">
        <v>24</v>
      </c>
      <c r="AL12" s="117">
        <f>AF12</f>
        <v>2</v>
      </c>
      <c r="AM12" s="110" t="s">
        <v>24</v>
      </c>
      <c r="AN12" s="110">
        <f t="shared" ref="AN12:AN13" si="2">AH12</f>
        <v>1</v>
      </c>
      <c r="AO12" s="111" t="s">
        <v>25</v>
      </c>
      <c r="AP12" s="112">
        <f t="shared" ref="AP12:AP13" si="3">AJ12*AL12*AN12</f>
        <v>7.6</v>
      </c>
      <c r="AQ12" s="115" t="s">
        <v>23</v>
      </c>
      <c r="AR12" s="127"/>
      <c r="AS12" s="113"/>
      <c r="AT12" s="113"/>
      <c r="AU12" s="113"/>
    </row>
    <row r="13" spans="1:48" ht="11.1" customHeight="1" x14ac:dyDescent="0.25">
      <c r="A13" s="115" t="str">
        <f>AJ7</f>
        <v>36/F (Window)</v>
      </c>
      <c r="B13" s="113"/>
      <c r="C13" s="114" t="s">
        <v>169</v>
      </c>
      <c r="D13" s="116">
        <v>0.65</v>
      </c>
      <c r="E13" s="117" t="s">
        <v>99</v>
      </c>
      <c r="F13" s="112">
        <v>2.8</v>
      </c>
      <c r="G13" s="117" t="s">
        <v>180</v>
      </c>
      <c r="H13" s="112">
        <v>1.5</v>
      </c>
      <c r="I13" s="117"/>
      <c r="J13" s="112"/>
      <c r="K13" s="117"/>
      <c r="L13" s="112"/>
      <c r="M13" s="117"/>
      <c r="N13" s="112"/>
      <c r="O13" s="117"/>
      <c r="P13" s="112"/>
      <c r="Q13" s="117"/>
      <c r="R13" s="112"/>
      <c r="S13" s="117"/>
      <c r="T13" s="112"/>
      <c r="U13" s="117"/>
      <c r="V13" s="112"/>
      <c r="W13" s="117"/>
      <c r="X13" s="112"/>
      <c r="Y13" s="117"/>
      <c r="Z13" s="112"/>
      <c r="AA13" s="117"/>
      <c r="AB13" s="112"/>
      <c r="AC13" s="117"/>
      <c r="AD13" s="112"/>
      <c r="AE13" s="110" t="s">
        <v>167</v>
      </c>
      <c r="AF13" s="118">
        <f>$AP$7</f>
        <v>2</v>
      </c>
      <c r="AG13" s="110" t="s">
        <v>19</v>
      </c>
      <c r="AH13" s="110">
        <f>$AS$7</f>
        <v>1</v>
      </c>
      <c r="AI13" s="115" t="s">
        <v>0</v>
      </c>
      <c r="AJ13" s="112">
        <f t="shared" si="1"/>
        <v>4.9499999999999993</v>
      </c>
      <c r="AK13" s="110" t="s">
        <v>24</v>
      </c>
      <c r="AL13" s="117">
        <f t="shared" ref="AL13" si="4">AF13</f>
        <v>2</v>
      </c>
      <c r="AM13" s="110" t="s">
        <v>24</v>
      </c>
      <c r="AN13" s="110">
        <f t="shared" si="2"/>
        <v>1</v>
      </c>
      <c r="AO13" s="111" t="s">
        <v>14</v>
      </c>
      <c r="AP13" s="112">
        <f t="shared" si="3"/>
        <v>9.8999999999999986</v>
      </c>
      <c r="AQ13" s="115" t="s">
        <v>26</v>
      </c>
      <c r="AR13" s="127"/>
      <c r="AS13" s="113"/>
      <c r="AT13" s="113"/>
      <c r="AU13" s="113"/>
    </row>
    <row r="14" spans="1:48" ht="11.1" customHeight="1" x14ac:dyDescent="0.25">
      <c r="A14" s="115" t="str">
        <f>AJ9</f>
        <v>R/F (Glass Door &amp; Wall)</v>
      </c>
      <c r="B14" s="113"/>
      <c r="C14" s="114" t="s">
        <v>169</v>
      </c>
      <c r="D14" s="116">
        <v>1.5</v>
      </c>
      <c r="E14" s="117"/>
      <c r="F14" s="112"/>
      <c r="G14" s="117"/>
      <c r="H14" s="112"/>
      <c r="I14" s="117"/>
      <c r="J14" s="112"/>
      <c r="K14" s="117"/>
      <c r="L14" s="112"/>
      <c r="M14" s="117"/>
      <c r="N14" s="112"/>
      <c r="O14" s="117"/>
      <c r="P14" s="112"/>
      <c r="Q14" s="117"/>
      <c r="R14" s="112"/>
      <c r="S14" s="117"/>
      <c r="T14" s="112"/>
      <c r="U14" s="117"/>
      <c r="V14" s="112"/>
      <c r="W14" s="117"/>
      <c r="X14" s="112"/>
      <c r="Y14" s="117"/>
      <c r="Z14" s="112"/>
      <c r="AA14" s="117"/>
      <c r="AB14" s="112"/>
      <c r="AC14" s="117"/>
      <c r="AD14" s="112"/>
      <c r="AE14" s="110" t="s">
        <v>167</v>
      </c>
      <c r="AF14" s="118">
        <f>$AP$9</f>
        <v>2.5</v>
      </c>
      <c r="AG14" s="110" t="s">
        <v>19</v>
      </c>
      <c r="AH14" s="110">
        <f>$AS$7</f>
        <v>1</v>
      </c>
      <c r="AI14" s="115" t="s">
        <v>0</v>
      </c>
      <c r="AJ14" s="112">
        <f t="shared" ref="AJ14" si="5">D14+F14+H14+J14+L14+N14+P14+R14+T14+V14+X14+Z14+AB14+AD14</f>
        <v>1.5</v>
      </c>
      <c r="AK14" s="110" t="s">
        <v>24</v>
      </c>
      <c r="AL14" s="117">
        <f t="shared" ref="AL14" si="6">AF14</f>
        <v>2.5</v>
      </c>
      <c r="AM14" s="110" t="s">
        <v>24</v>
      </c>
      <c r="AN14" s="110">
        <f t="shared" ref="AN14" si="7">AH14</f>
        <v>1</v>
      </c>
      <c r="AO14" s="111" t="s">
        <v>14</v>
      </c>
      <c r="AP14" s="112">
        <f t="shared" ref="AP14" si="8">AJ14*AL14*AN14</f>
        <v>3.75</v>
      </c>
      <c r="AQ14" s="115" t="s">
        <v>26</v>
      </c>
      <c r="AR14" s="127"/>
      <c r="AS14" s="121"/>
      <c r="AT14" s="128"/>
      <c r="AU14" s="120"/>
    </row>
    <row r="15" spans="1:48" ht="11.1" customHeight="1" x14ac:dyDescent="0.25">
      <c r="A15" s="115"/>
      <c r="B15" s="113"/>
      <c r="C15" s="114"/>
      <c r="D15" s="116"/>
      <c r="E15" s="117"/>
      <c r="F15" s="112"/>
      <c r="G15" s="117"/>
      <c r="H15" s="112"/>
      <c r="I15" s="117"/>
      <c r="J15" s="112"/>
      <c r="K15" s="117"/>
      <c r="L15" s="112"/>
      <c r="M15" s="117"/>
      <c r="N15" s="112"/>
      <c r="O15" s="117"/>
      <c r="P15" s="112"/>
      <c r="Q15" s="117"/>
      <c r="R15" s="112"/>
      <c r="S15" s="117"/>
      <c r="T15" s="112"/>
      <c r="U15" s="117"/>
      <c r="V15" s="112"/>
      <c r="W15" s="117"/>
      <c r="X15" s="112"/>
      <c r="Y15" s="117"/>
      <c r="Z15" s="112"/>
      <c r="AA15" s="117"/>
      <c r="AB15" s="112"/>
      <c r="AC15" s="117"/>
      <c r="AD15" s="112"/>
      <c r="AE15" s="110"/>
      <c r="AF15" s="118"/>
      <c r="AG15" s="110"/>
      <c r="AH15" s="110"/>
      <c r="AI15" s="115"/>
      <c r="AJ15" s="112"/>
      <c r="AK15" s="110"/>
      <c r="AL15" s="117"/>
      <c r="AM15" s="110"/>
      <c r="AN15" s="110"/>
      <c r="AO15" s="111"/>
      <c r="AP15" s="130"/>
      <c r="AQ15" s="131"/>
      <c r="AR15" s="132"/>
      <c r="AS15" s="133"/>
      <c r="AT15" s="134"/>
      <c r="AU15" s="135"/>
    </row>
    <row r="16" spans="1:48" ht="11.1" customHeight="1" x14ac:dyDescent="0.25">
      <c r="A16" s="120"/>
      <c r="B16" s="115"/>
      <c r="C16" s="115"/>
      <c r="D16" s="119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2"/>
      <c r="AK16" s="110"/>
      <c r="AL16" s="136"/>
      <c r="AM16" s="121"/>
      <c r="AN16" s="121"/>
      <c r="AO16" s="111"/>
      <c r="AP16" s="137"/>
      <c r="AQ16" s="138"/>
      <c r="AR16" s="139"/>
      <c r="AS16" s="140" t="s">
        <v>101</v>
      </c>
      <c r="AT16" s="141">
        <f>SUM(AP11:AP15)</f>
        <v>245.64999999999998</v>
      </c>
      <c r="AU16" s="142" t="s">
        <v>22</v>
      </c>
      <c r="AV16" s="25"/>
    </row>
    <row r="17" spans="1:48" ht="11.1" customHeight="1" x14ac:dyDescent="0.25">
      <c r="A17" s="113"/>
      <c r="B17" s="115"/>
      <c r="C17" s="115"/>
      <c r="D17" s="119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2"/>
      <c r="AK17" s="110"/>
      <c r="AL17" s="113"/>
      <c r="AM17" s="123"/>
      <c r="AN17" s="123"/>
      <c r="AO17" s="110"/>
      <c r="AP17" s="118"/>
      <c r="AQ17" s="113"/>
      <c r="AR17" s="114"/>
      <c r="AS17" s="123"/>
      <c r="AT17" s="118"/>
      <c r="AU17" s="113"/>
    </row>
    <row r="18" spans="1:48" ht="11.1" customHeight="1" x14ac:dyDescent="0.25">
      <c r="A18" s="125" t="s">
        <v>28</v>
      </c>
      <c r="B18" s="126"/>
      <c r="C18" s="126"/>
      <c r="D18" s="124" t="s">
        <v>171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12"/>
      <c r="AK18" s="110"/>
      <c r="AL18" s="113"/>
      <c r="AM18" s="123"/>
      <c r="AN18" s="123"/>
      <c r="AO18" s="110"/>
      <c r="AP18" s="113"/>
      <c r="AQ18" s="113"/>
      <c r="AR18" s="114"/>
      <c r="AS18" s="123"/>
      <c r="AT18" s="118"/>
      <c r="AU18" s="113"/>
    </row>
    <row r="19" spans="1:48" s="13" customFormat="1" ht="11.1" customHeight="1" x14ac:dyDescent="0.25">
      <c r="A19" s="115" t="str">
        <f t="shared" ref="A19:A25" si="9">AJ3</f>
        <v>1/F-34/F (Window)</v>
      </c>
      <c r="B19" s="143"/>
      <c r="C19" s="114" t="s">
        <v>169</v>
      </c>
      <c r="D19" s="116">
        <v>4.1500000000000004</v>
      </c>
      <c r="E19" s="117" t="s">
        <v>99</v>
      </c>
      <c r="F19" s="112">
        <v>0.7</v>
      </c>
      <c r="G19" s="117" t="s">
        <v>99</v>
      </c>
      <c r="H19" s="112">
        <v>0.8</v>
      </c>
      <c r="I19" s="117" t="s">
        <v>99</v>
      </c>
      <c r="J19" s="112">
        <v>3</v>
      </c>
      <c r="K19" s="117" t="s">
        <v>99</v>
      </c>
      <c r="L19" s="112">
        <v>2.5</v>
      </c>
      <c r="M19" s="117"/>
      <c r="N19" s="112"/>
      <c r="O19" s="117"/>
      <c r="P19" s="112"/>
      <c r="Q19" s="117"/>
      <c r="R19" s="112"/>
      <c r="S19" s="117"/>
      <c r="T19" s="112"/>
      <c r="U19" s="117"/>
      <c r="V19" s="112"/>
      <c r="W19" s="117"/>
      <c r="X19" s="112"/>
      <c r="Y19" s="117"/>
      <c r="Z19" s="112"/>
      <c r="AA19" s="117"/>
      <c r="AB19" s="112"/>
      <c r="AC19" s="117"/>
      <c r="AD19" s="112"/>
      <c r="AE19" s="110" t="s">
        <v>167</v>
      </c>
      <c r="AF19" s="118">
        <f>$AP$3</f>
        <v>2</v>
      </c>
      <c r="AG19" s="110" t="s">
        <v>19</v>
      </c>
      <c r="AH19" s="110">
        <f>$AS$3</f>
        <v>34</v>
      </c>
      <c r="AI19" s="115" t="s">
        <v>100</v>
      </c>
      <c r="AJ19" s="112">
        <f t="shared" ref="AJ19:AJ31" si="10">D19+F19+H19+J19+L19+N19+P19+R19+T19+V19+X19+Z19+AB19+AD19</f>
        <v>11.15</v>
      </c>
      <c r="AK19" s="110" t="s">
        <v>19</v>
      </c>
      <c r="AL19" s="117">
        <f>AF19</f>
        <v>2</v>
      </c>
      <c r="AM19" s="110" t="s">
        <v>19</v>
      </c>
      <c r="AN19" s="110">
        <f>AH19</f>
        <v>34</v>
      </c>
      <c r="AO19" s="111" t="s">
        <v>21</v>
      </c>
      <c r="AP19" s="112">
        <f>AJ19*AL19*AN19</f>
        <v>758.2</v>
      </c>
      <c r="AQ19" s="115" t="s">
        <v>2</v>
      </c>
      <c r="AR19" s="127"/>
      <c r="AS19" s="113"/>
      <c r="AT19" s="118"/>
      <c r="AU19" s="113"/>
    </row>
    <row r="20" spans="1:48" s="13" customFormat="1" ht="11.1" customHeight="1" x14ac:dyDescent="0.25">
      <c r="A20" s="115" t="str">
        <f t="shared" si="9"/>
        <v>1/F-34/F (Balcony)</v>
      </c>
      <c r="B20" s="143"/>
      <c r="C20" s="114" t="s">
        <v>169</v>
      </c>
      <c r="D20" s="116">
        <v>2.15</v>
      </c>
      <c r="E20" s="117" t="s">
        <v>99</v>
      </c>
      <c r="F20" s="112">
        <v>2.15</v>
      </c>
      <c r="G20" s="117"/>
      <c r="H20" s="112"/>
      <c r="I20" s="117"/>
      <c r="J20" s="112"/>
      <c r="K20" s="117"/>
      <c r="L20" s="112"/>
      <c r="M20" s="117"/>
      <c r="N20" s="112"/>
      <c r="O20" s="117"/>
      <c r="P20" s="112"/>
      <c r="Q20" s="117"/>
      <c r="R20" s="112"/>
      <c r="S20" s="117"/>
      <c r="T20" s="112"/>
      <c r="U20" s="117"/>
      <c r="V20" s="112"/>
      <c r="W20" s="117"/>
      <c r="X20" s="112"/>
      <c r="Y20" s="117"/>
      <c r="Z20" s="112"/>
      <c r="AA20" s="117"/>
      <c r="AB20" s="112"/>
      <c r="AC20" s="117"/>
      <c r="AD20" s="112"/>
      <c r="AE20" s="110" t="s">
        <v>167</v>
      </c>
      <c r="AF20" s="118">
        <f>$AP$4</f>
        <v>2.5</v>
      </c>
      <c r="AG20" s="110" t="s">
        <v>19</v>
      </c>
      <c r="AH20" s="110">
        <f>$AS$4</f>
        <v>34</v>
      </c>
      <c r="AI20" s="115" t="s">
        <v>100</v>
      </c>
      <c r="AJ20" s="112">
        <f t="shared" si="10"/>
        <v>4.3</v>
      </c>
      <c r="AK20" s="110" t="s">
        <v>19</v>
      </c>
      <c r="AL20" s="117">
        <f t="shared" ref="AL20:AL23" si="11">AF20</f>
        <v>2.5</v>
      </c>
      <c r="AM20" s="110" t="s">
        <v>19</v>
      </c>
      <c r="AN20" s="110">
        <f t="shared" ref="AN20:AN23" si="12">AH20</f>
        <v>34</v>
      </c>
      <c r="AO20" s="111" t="s">
        <v>0</v>
      </c>
      <c r="AP20" s="112">
        <f t="shared" ref="AP20:AP23" si="13">AJ20*AL20*AN20</f>
        <v>365.5</v>
      </c>
      <c r="AQ20" s="115" t="s">
        <v>23</v>
      </c>
      <c r="AR20" s="127"/>
      <c r="AS20" s="113"/>
      <c r="AT20" s="118"/>
      <c r="AU20" s="113"/>
    </row>
    <row r="21" spans="1:48" s="13" customFormat="1" ht="11.1" customHeight="1" x14ac:dyDescent="0.25">
      <c r="A21" s="115" t="str">
        <f t="shared" si="9"/>
        <v>35/F (Window)</v>
      </c>
      <c r="B21" s="143"/>
      <c r="C21" s="114" t="s">
        <v>169</v>
      </c>
      <c r="D21" s="116">
        <v>4.1500000000000004</v>
      </c>
      <c r="E21" s="117" t="s">
        <v>99</v>
      </c>
      <c r="F21" s="112">
        <v>0.7</v>
      </c>
      <c r="G21" s="117" t="s">
        <v>99</v>
      </c>
      <c r="H21" s="112">
        <v>0.8</v>
      </c>
      <c r="I21" s="117" t="s">
        <v>99</v>
      </c>
      <c r="J21" s="112">
        <v>3</v>
      </c>
      <c r="K21" s="117" t="s">
        <v>99</v>
      </c>
      <c r="L21" s="112">
        <v>2.5</v>
      </c>
      <c r="M21" s="117"/>
      <c r="N21" s="112"/>
      <c r="O21" s="117"/>
      <c r="P21" s="112"/>
      <c r="Q21" s="117"/>
      <c r="R21" s="112"/>
      <c r="S21" s="117"/>
      <c r="T21" s="112"/>
      <c r="U21" s="117"/>
      <c r="V21" s="112"/>
      <c r="W21" s="117"/>
      <c r="X21" s="112"/>
      <c r="Y21" s="117"/>
      <c r="Z21" s="112"/>
      <c r="AA21" s="117"/>
      <c r="AB21" s="112"/>
      <c r="AC21" s="117"/>
      <c r="AD21" s="112"/>
      <c r="AE21" s="110" t="s">
        <v>167</v>
      </c>
      <c r="AF21" s="118">
        <f>$AP$5</f>
        <v>2</v>
      </c>
      <c r="AG21" s="110" t="s">
        <v>19</v>
      </c>
      <c r="AH21" s="110">
        <f>$AS$5</f>
        <v>1</v>
      </c>
      <c r="AI21" s="115" t="s">
        <v>100</v>
      </c>
      <c r="AJ21" s="112">
        <f t="shared" si="10"/>
        <v>11.15</v>
      </c>
      <c r="AK21" s="110" t="s">
        <v>24</v>
      </c>
      <c r="AL21" s="117">
        <f t="shared" si="11"/>
        <v>2</v>
      </c>
      <c r="AM21" s="110" t="s">
        <v>24</v>
      </c>
      <c r="AN21" s="110">
        <f t="shared" si="12"/>
        <v>1</v>
      </c>
      <c r="AO21" s="111" t="s">
        <v>0</v>
      </c>
      <c r="AP21" s="112">
        <f t="shared" si="13"/>
        <v>22.3</v>
      </c>
      <c r="AQ21" s="115" t="s">
        <v>23</v>
      </c>
      <c r="AR21" s="127"/>
      <c r="AS21" s="113"/>
      <c r="AT21" s="118"/>
      <c r="AU21" s="113"/>
    </row>
    <row r="22" spans="1:48" ht="11.1" customHeight="1" x14ac:dyDescent="0.25">
      <c r="A22" s="115" t="str">
        <f t="shared" si="9"/>
        <v>35/F (Balcony)</v>
      </c>
      <c r="B22" s="113"/>
      <c r="C22" s="114" t="s">
        <v>169</v>
      </c>
      <c r="D22" s="116">
        <v>2.15</v>
      </c>
      <c r="E22" s="117" t="s">
        <v>99</v>
      </c>
      <c r="F22" s="112">
        <v>2.15</v>
      </c>
      <c r="G22" s="117"/>
      <c r="H22" s="112"/>
      <c r="I22" s="117"/>
      <c r="J22" s="112"/>
      <c r="K22" s="117"/>
      <c r="L22" s="112"/>
      <c r="M22" s="117"/>
      <c r="N22" s="112"/>
      <c r="O22" s="117"/>
      <c r="P22" s="112"/>
      <c r="Q22" s="117"/>
      <c r="R22" s="112"/>
      <c r="S22" s="117"/>
      <c r="T22" s="112"/>
      <c r="U22" s="117"/>
      <c r="V22" s="112"/>
      <c r="W22" s="117"/>
      <c r="X22" s="112"/>
      <c r="Y22" s="117"/>
      <c r="Z22" s="112"/>
      <c r="AA22" s="117"/>
      <c r="AB22" s="112"/>
      <c r="AC22" s="117"/>
      <c r="AD22" s="112"/>
      <c r="AE22" s="110" t="s">
        <v>167</v>
      </c>
      <c r="AF22" s="118">
        <f>$AP$6</f>
        <v>2.5</v>
      </c>
      <c r="AG22" s="110" t="s">
        <v>19</v>
      </c>
      <c r="AH22" s="110">
        <f>$AS$6</f>
        <v>1</v>
      </c>
      <c r="AI22" s="115" t="s">
        <v>100</v>
      </c>
      <c r="AJ22" s="112">
        <f t="shared" si="10"/>
        <v>4.3</v>
      </c>
      <c r="AK22" s="110" t="s">
        <v>24</v>
      </c>
      <c r="AL22" s="117">
        <f t="shared" si="11"/>
        <v>2.5</v>
      </c>
      <c r="AM22" s="110" t="s">
        <v>24</v>
      </c>
      <c r="AN22" s="110">
        <f t="shared" si="12"/>
        <v>1</v>
      </c>
      <c r="AO22" s="111" t="s">
        <v>0</v>
      </c>
      <c r="AP22" s="112">
        <f t="shared" si="13"/>
        <v>10.75</v>
      </c>
      <c r="AQ22" s="115" t="s">
        <v>2</v>
      </c>
      <c r="AR22" s="127"/>
      <c r="AS22" s="121"/>
      <c r="AT22" s="144"/>
      <c r="AU22" s="120"/>
    </row>
    <row r="23" spans="1:48" ht="11.1" customHeight="1" x14ac:dyDescent="0.25">
      <c r="A23" s="115" t="str">
        <f t="shared" si="9"/>
        <v>36/F (Window)</v>
      </c>
      <c r="B23" s="113"/>
      <c r="C23" s="114" t="s">
        <v>169</v>
      </c>
      <c r="D23" s="116">
        <v>1.9</v>
      </c>
      <c r="E23" s="117" t="s">
        <v>99</v>
      </c>
      <c r="F23" s="112">
        <v>1.5</v>
      </c>
      <c r="G23" s="117" t="s">
        <v>99</v>
      </c>
      <c r="H23" s="112">
        <v>3.65</v>
      </c>
      <c r="I23" s="117" t="s">
        <v>99</v>
      </c>
      <c r="J23" s="112">
        <v>3.85</v>
      </c>
      <c r="K23" s="117" t="s">
        <v>99</v>
      </c>
      <c r="L23" s="112">
        <v>2.5</v>
      </c>
      <c r="M23" s="117" t="s">
        <v>180</v>
      </c>
      <c r="N23" s="112">
        <v>6.1</v>
      </c>
      <c r="O23" s="117"/>
      <c r="P23" s="112"/>
      <c r="Q23" s="117"/>
      <c r="R23" s="112"/>
      <c r="S23" s="117"/>
      <c r="T23" s="112"/>
      <c r="U23" s="117"/>
      <c r="V23" s="112"/>
      <c r="W23" s="117"/>
      <c r="X23" s="112"/>
      <c r="Y23" s="117"/>
      <c r="Z23" s="112"/>
      <c r="AA23" s="117"/>
      <c r="AB23" s="112"/>
      <c r="AC23" s="117"/>
      <c r="AD23" s="112"/>
      <c r="AE23" s="110" t="s">
        <v>167</v>
      </c>
      <c r="AF23" s="118">
        <f>$AP$7</f>
        <v>2</v>
      </c>
      <c r="AG23" s="110" t="s">
        <v>19</v>
      </c>
      <c r="AH23" s="110">
        <f>$AS$7</f>
        <v>1</v>
      </c>
      <c r="AI23" s="115" t="s">
        <v>100</v>
      </c>
      <c r="AJ23" s="112">
        <f t="shared" si="10"/>
        <v>19.5</v>
      </c>
      <c r="AK23" s="110" t="s">
        <v>24</v>
      </c>
      <c r="AL23" s="117">
        <f t="shared" si="11"/>
        <v>2</v>
      </c>
      <c r="AM23" s="110" t="s">
        <v>24</v>
      </c>
      <c r="AN23" s="110">
        <f t="shared" si="12"/>
        <v>1</v>
      </c>
      <c r="AO23" s="111" t="s">
        <v>0</v>
      </c>
      <c r="AP23" s="112">
        <f t="shared" si="13"/>
        <v>39</v>
      </c>
      <c r="AQ23" s="115" t="s">
        <v>2</v>
      </c>
      <c r="AR23" s="127"/>
      <c r="AS23" s="121"/>
      <c r="AT23" s="144"/>
      <c r="AU23" s="120"/>
    </row>
    <row r="24" spans="1:48" s="13" customFormat="1" ht="11.1" customHeight="1" x14ac:dyDescent="0.25">
      <c r="A24" s="115" t="str">
        <f t="shared" si="9"/>
        <v>36/F (Balcony)</v>
      </c>
      <c r="B24" s="143"/>
      <c r="C24" s="114" t="s">
        <v>169</v>
      </c>
      <c r="D24" s="116">
        <v>2.95</v>
      </c>
      <c r="E24" s="117"/>
      <c r="F24" s="112"/>
      <c r="G24" s="117"/>
      <c r="H24" s="112"/>
      <c r="I24" s="117"/>
      <c r="J24" s="112"/>
      <c r="K24" s="117"/>
      <c r="L24" s="112"/>
      <c r="M24" s="117"/>
      <c r="N24" s="112"/>
      <c r="O24" s="117"/>
      <c r="P24" s="112"/>
      <c r="Q24" s="117"/>
      <c r="R24" s="112"/>
      <c r="S24" s="117"/>
      <c r="T24" s="112"/>
      <c r="U24" s="117"/>
      <c r="V24" s="112"/>
      <c r="W24" s="117"/>
      <c r="X24" s="112"/>
      <c r="Y24" s="117"/>
      <c r="Z24" s="112"/>
      <c r="AA24" s="117"/>
      <c r="AB24" s="112"/>
      <c r="AC24" s="117"/>
      <c r="AD24" s="112"/>
      <c r="AE24" s="110" t="s">
        <v>167</v>
      </c>
      <c r="AF24" s="118">
        <f>$AP$8</f>
        <v>2.5</v>
      </c>
      <c r="AG24" s="110" t="s">
        <v>19</v>
      </c>
      <c r="AH24" s="110">
        <f>$AS$8</f>
        <v>1</v>
      </c>
      <c r="AI24" s="115" t="s">
        <v>0</v>
      </c>
      <c r="AJ24" s="112">
        <f t="shared" ref="AJ24" si="14">D24+F24+H24+J24+L24+N24+P24+R24+T24+V24+X24+Z24+AB24+AD24</f>
        <v>2.95</v>
      </c>
      <c r="AK24" s="110" t="s">
        <v>24</v>
      </c>
      <c r="AL24" s="117">
        <f>AF24</f>
        <v>2.5</v>
      </c>
      <c r="AM24" s="110" t="s">
        <v>24</v>
      </c>
      <c r="AN24" s="110">
        <f>AH24</f>
        <v>1</v>
      </c>
      <c r="AO24" s="129" t="s">
        <v>21</v>
      </c>
      <c r="AP24" s="162">
        <f>AJ24*AL24*AN24</f>
        <v>7.375</v>
      </c>
      <c r="AQ24" s="37" t="s">
        <v>2</v>
      </c>
      <c r="AR24" s="163"/>
      <c r="AS24" s="164"/>
      <c r="AT24" s="165"/>
      <c r="AU24" s="146"/>
    </row>
    <row r="25" spans="1:48" s="13" customFormat="1" ht="11.1" customHeight="1" x14ac:dyDescent="0.25">
      <c r="A25" s="115" t="str">
        <f t="shared" si="9"/>
        <v>R/F (Glass Door &amp; Wall)</v>
      </c>
      <c r="B25" s="143"/>
      <c r="C25" s="114" t="s">
        <v>169</v>
      </c>
      <c r="D25" s="116">
        <v>2.5</v>
      </c>
      <c r="E25" s="117"/>
      <c r="F25" s="112"/>
      <c r="G25" s="117"/>
      <c r="H25" s="112"/>
      <c r="I25" s="117"/>
      <c r="J25" s="112"/>
      <c r="K25" s="117"/>
      <c r="L25" s="112"/>
      <c r="M25" s="117"/>
      <c r="N25" s="112"/>
      <c r="O25" s="117"/>
      <c r="P25" s="112"/>
      <c r="Q25" s="117"/>
      <c r="R25" s="112"/>
      <c r="S25" s="117"/>
      <c r="T25" s="112"/>
      <c r="U25" s="117"/>
      <c r="V25" s="112"/>
      <c r="W25" s="117"/>
      <c r="X25" s="112"/>
      <c r="Y25" s="117"/>
      <c r="Z25" s="112"/>
      <c r="AA25" s="117"/>
      <c r="AB25" s="112"/>
      <c r="AC25" s="117"/>
      <c r="AD25" s="112"/>
      <c r="AE25" s="110" t="s">
        <v>167</v>
      </c>
      <c r="AF25" s="118">
        <f>$AP$9</f>
        <v>2.5</v>
      </c>
      <c r="AG25" s="110" t="s">
        <v>19</v>
      </c>
      <c r="AH25" s="110">
        <f>$AS$8</f>
        <v>1</v>
      </c>
      <c r="AI25" s="115" t="s">
        <v>100</v>
      </c>
      <c r="AJ25" s="112">
        <f t="shared" si="10"/>
        <v>2.5</v>
      </c>
      <c r="AK25" s="110" t="s">
        <v>24</v>
      </c>
      <c r="AL25" s="117">
        <f>AF25</f>
        <v>2.5</v>
      </c>
      <c r="AM25" s="110" t="s">
        <v>24</v>
      </c>
      <c r="AN25" s="110">
        <f>AH25</f>
        <v>1</v>
      </c>
      <c r="AO25" s="129" t="s">
        <v>21</v>
      </c>
      <c r="AP25" s="130">
        <f>AJ25*AL25*AN25</f>
        <v>6.25</v>
      </c>
      <c r="AQ25" s="131" t="s">
        <v>2</v>
      </c>
      <c r="AR25" s="132"/>
      <c r="AS25" s="133"/>
      <c r="AT25" s="145"/>
      <c r="AU25" s="135"/>
    </row>
    <row r="26" spans="1:48" s="13" customFormat="1" ht="11.1" customHeight="1" x14ac:dyDescent="0.25">
      <c r="A26" s="146"/>
      <c r="B26" s="115"/>
      <c r="C26" s="115"/>
      <c r="D26" s="119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2"/>
      <c r="AK26" s="110"/>
      <c r="AL26" s="136"/>
      <c r="AM26" s="121"/>
      <c r="AN26" s="121"/>
      <c r="AO26" s="111"/>
      <c r="AP26" s="137"/>
      <c r="AQ26" s="138"/>
      <c r="AR26" s="139"/>
      <c r="AS26" s="140" t="s">
        <v>101</v>
      </c>
      <c r="AT26" s="141">
        <f>SUM(AP19:AP25)</f>
        <v>1209.375</v>
      </c>
      <c r="AU26" s="142" t="s">
        <v>29</v>
      </c>
      <c r="AV26" s="26"/>
    </row>
    <row r="27" spans="1:48" s="13" customFormat="1" ht="11.1" customHeight="1" x14ac:dyDescent="0.25">
      <c r="A27" s="143"/>
      <c r="B27" s="37"/>
      <c r="C27" s="37"/>
      <c r="D27" s="14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12"/>
      <c r="AK27" s="148"/>
      <c r="AL27" s="143"/>
      <c r="AM27" s="149"/>
      <c r="AN27" s="149"/>
      <c r="AO27" s="148"/>
      <c r="AP27" s="150"/>
      <c r="AQ27" s="143"/>
      <c r="AR27" s="151"/>
      <c r="AS27" s="149"/>
      <c r="AT27" s="150"/>
      <c r="AU27" s="143"/>
    </row>
    <row r="28" spans="1:48" ht="11.1" customHeight="1" x14ac:dyDescent="0.25">
      <c r="A28" s="125" t="s">
        <v>31</v>
      </c>
      <c r="B28" s="126"/>
      <c r="C28" s="126"/>
      <c r="D28" s="124" t="s">
        <v>171</v>
      </c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12"/>
      <c r="AK28" s="110"/>
      <c r="AL28" s="113"/>
      <c r="AM28" s="123"/>
      <c r="AN28" s="123"/>
      <c r="AO28" s="110"/>
      <c r="AP28" s="113"/>
      <c r="AQ28" s="113"/>
      <c r="AR28" s="114"/>
      <c r="AS28" s="123"/>
      <c r="AT28" s="118"/>
      <c r="AU28" s="113"/>
    </row>
    <row r="29" spans="1:48" s="13" customFormat="1" ht="11.1" customHeight="1" x14ac:dyDescent="0.25">
      <c r="A29" s="115" t="str">
        <f>AJ3</f>
        <v>1/F-34/F (Window)</v>
      </c>
      <c r="B29" s="143"/>
      <c r="C29" s="114" t="s">
        <v>169</v>
      </c>
      <c r="D29" s="116">
        <v>1.65</v>
      </c>
      <c r="E29" s="117" t="s">
        <v>99</v>
      </c>
      <c r="F29" s="112">
        <v>1.65</v>
      </c>
      <c r="G29" s="117"/>
      <c r="H29" s="112"/>
      <c r="I29" s="117"/>
      <c r="J29" s="112"/>
      <c r="K29" s="117"/>
      <c r="L29" s="112"/>
      <c r="M29" s="117"/>
      <c r="N29" s="112"/>
      <c r="O29" s="117"/>
      <c r="P29" s="112"/>
      <c r="Q29" s="117"/>
      <c r="R29" s="112"/>
      <c r="S29" s="117"/>
      <c r="T29" s="112"/>
      <c r="U29" s="117"/>
      <c r="V29" s="112"/>
      <c r="W29" s="117"/>
      <c r="X29" s="112"/>
      <c r="Y29" s="117"/>
      <c r="Z29" s="112"/>
      <c r="AA29" s="117"/>
      <c r="AB29" s="112"/>
      <c r="AC29" s="117"/>
      <c r="AD29" s="112"/>
      <c r="AE29" s="110" t="s">
        <v>167</v>
      </c>
      <c r="AF29" s="118">
        <f>$AP$3</f>
        <v>2</v>
      </c>
      <c r="AG29" s="110" t="s">
        <v>19</v>
      </c>
      <c r="AH29" s="110">
        <f>$AS$3</f>
        <v>34</v>
      </c>
      <c r="AI29" s="115" t="s">
        <v>100</v>
      </c>
      <c r="AJ29" s="112">
        <f t="shared" si="10"/>
        <v>3.3</v>
      </c>
      <c r="AK29" s="110" t="s">
        <v>19</v>
      </c>
      <c r="AL29" s="117">
        <f>AF29</f>
        <v>2</v>
      </c>
      <c r="AM29" s="110" t="s">
        <v>19</v>
      </c>
      <c r="AN29" s="110">
        <f>AH29</f>
        <v>34</v>
      </c>
      <c r="AO29" s="111" t="s">
        <v>21</v>
      </c>
      <c r="AP29" s="112">
        <f>AJ29*AL29*AN29</f>
        <v>224.39999999999998</v>
      </c>
      <c r="AQ29" s="115" t="s">
        <v>2</v>
      </c>
      <c r="AR29" s="127"/>
      <c r="AS29" s="113"/>
      <c r="AT29" s="118"/>
      <c r="AU29" s="113"/>
    </row>
    <row r="30" spans="1:48" s="13" customFormat="1" ht="11.1" customHeight="1" x14ac:dyDescent="0.25">
      <c r="A30" s="115" t="str">
        <f>AJ5</f>
        <v>35/F (Window)</v>
      </c>
      <c r="B30" s="143"/>
      <c r="C30" s="114" t="s">
        <v>169</v>
      </c>
      <c r="D30" s="116">
        <v>0.65</v>
      </c>
      <c r="E30" s="117" t="s">
        <v>99</v>
      </c>
      <c r="F30" s="112">
        <v>1.65</v>
      </c>
      <c r="G30" s="117"/>
      <c r="H30" s="112"/>
      <c r="I30" s="117"/>
      <c r="J30" s="112"/>
      <c r="K30" s="117"/>
      <c r="L30" s="112"/>
      <c r="M30" s="117"/>
      <c r="N30" s="112"/>
      <c r="O30" s="117"/>
      <c r="P30" s="112"/>
      <c r="Q30" s="117"/>
      <c r="R30" s="112"/>
      <c r="S30" s="117"/>
      <c r="T30" s="112"/>
      <c r="U30" s="117"/>
      <c r="V30" s="112"/>
      <c r="W30" s="117"/>
      <c r="X30" s="112"/>
      <c r="Y30" s="117"/>
      <c r="Z30" s="112"/>
      <c r="AA30" s="117"/>
      <c r="AB30" s="112"/>
      <c r="AC30" s="117"/>
      <c r="AD30" s="112"/>
      <c r="AE30" s="110" t="s">
        <v>167</v>
      </c>
      <c r="AF30" s="118">
        <f>$AP$5</f>
        <v>2</v>
      </c>
      <c r="AG30" s="110" t="s">
        <v>19</v>
      </c>
      <c r="AH30" s="110">
        <f>$AS$5</f>
        <v>1</v>
      </c>
      <c r="AI30" s="115" t="s">
        <v>100</v>
      </c>
      <c r="AJ30" s="112">
        <f t="shared" si="10"/>
        <v>2.2999999999999998</v>
      </c>
      <c r="AK30" s="110" t="s">
        <v>24</v>
      </c>
      <c r="AL30" s="117">
        <f t="shared" ref="AL30:AL31" si="15">AF30</f>
        <v>2</v>
      </c>
      <c r="AM30" s="110" t="s">
        <v>24</v>
      </c>
      <c r="AN30" s="110">
        <f t="shared" ref="AN30:AN31" si="16">AH30</f>
        <v>1</v>
      </c>
      <c r="AO30" s="111" t="s">
        <v>0</v>
      </c>
      <c r="AP30" s="112">
        <f t="shared" ref="AP30:AP31" si="17">AJ30*AL30*AN30</f>
        <v>4.5999999999999996</v>
      </c>
      <c r="AQ30" s="115" t="s">
        <v>23</v>
      </c>
      <c r="AR30" s="127"/>
      <c r="AS30" s="113"/>
      <c r="AT30" s="118"/>
      <c r="AU30" s="113"/>
    </row>
    <row r="31" spans="1:48" s="13" customFormat="1" ht="11.1" customHeight="1" x14ac:dyDescent="0.25">
      <c r="A31" s="115" t="str">
        <f>AJ7</f>
        <v>36/F (Window)</v>
      </c>
      <c r="B31" s="143"/>
      <c r="C31" s="114" t="s">
        <v>169</v>
      </c>
      <c r="D31" s="116">
        <v>0.65</v>
      </c>
      <c r="E31" s="117" t="s">
        <v>99</v>
      </c>
      <c r="F31" s="112">
        <v>4.2</v>
      </c>
      <c r="G31" s="117" t="s">
        <v>99</v>
      </c>
      <c r="H31" s="112">
        <v>1.75</v>
      </c>
      <c r="I31" s="117"/>
      <c r="J31" s="112"/>
      <c r="K31" s="117"/>
      <c r="L31" s="112"/>
      <c r="M31" s="117"/>
      <c r="N31" s="112"/>
      <c r="O31" s="117"/>
      <c r="P31" s="112"/>
      <c r="Q31" s="117"/>
      <c r="R31" s="112"/>
      <c r="S31" s="117"/>
      <c r="T31" s="112"/>
      <c r="U31" s="117"/>
      <c r="V31" s="112"/>
      <c r="W31" s="117"/>
      <c r="X31" s="112"/>
      <c r="Y31" s="117"/>
      <c r="Z31" s="112"/>
      <c r="AA31" s="117"/>
      <c r="AB31" s="112"/>
      <c r="AC31" s="117"/>
      <c r="AD31" s="112"/>
      <c r="AE31" s="110" t="s">
        <v>167</v>
      </c>
      <c r="AF31" s="118">
        <f>$AP$7</f>
        <v>2</v>
      </c>
      <c r="AG31" s="110" t="s">
        <v>19</v>
      </c>
      <c r="AH31" s="110">
        <f>$AS$7</f>
        <v>1</v>
      </c>
      <c r="AI31" s="115" t="s">
        <v>100</v>
      </c>
      <c r="AJ31" s="112">
        <f t="shared" si="10"/>
        <v>6.6000000000000005</v>
      </c>
      <c r="AK31" s="110" t="s">
        <v>24</v>
      </c>
      <c r="AL31" s="117">
        <f t="shared" si="15"/>
        <v>2</v>
      </c>
      <c r="AM31" s="110" t="s">
        <v>24</v>
      </c>
      <c r="AN31" s="110">
        <f t="shared" si="16"/>
        <v>1</v>
      </c>
      <c r="AO31" s="111" t="s">
        <v>0</v>
      </c>
      <c r="AP31" s="112">
        <f t="shared" si="17"/>
        <v>13.200000000000001</v>
      </c>
      <c r="AQ31" s="115" t="s">
        <v>2</v>
      </c>
      <c r="AR31" s="127"/>
      <c r="AS31" s="121"/>
      <c r="AT31" s="144"/>
      <c r="AU31" s="120"/>
    </row>
    <row r="32" spans="1:48" s="13" customFormat="1" ht="11.1" customHeight="1" x14ac:dyDescent="0.25">
      <c r="A32" s="115"/>
      <c r="B32" s="143"/>
      <c r="C32" s="143"/>
      <c r="D32" s="116"/>
      <c r="E32" s="117"/>
      <c r="F32" s="112"/>
      <c r="G32" s="117"/>
      <c r="H32" s="112"/>
      <c r="I32" s="117"/>
      <c r="J32" s="112"/>
      <c r="K32" s="117"/>
      <c r="L32" s="112"/>
      <c r="M32" s="117"/>
      <c r="N32" s="112"/>
      <c r="O32" s="117"/>
      <c r="P32" s="112"/>
      <c r="Q32" s="117"/>
      <c r="R32" s="112"/>
      <c r="S32" s="117"/>
      <c r="T32" s="112"/>
      <c r="U32" s="117"/>
      <c r="V32" s="112"/>
      <c r="W32" s="117"/>
      <c r="X32" s="112"/>
      <c r="Y32" s="117"/>
      <c r="Z32" s="112"/>
      <c r="AA32" s="117"/>
      <c r="AB32" s="112"/>
      <c r="AC32" s="117"/>
      <c r="AD32" s="112"/>
      <c r="AE32" s="110"/>
      <c r="AF32" s="118"/>
      <c r="AG32" s="110"/>
      <c r="AH32" s="110"/>
      <c r="AI32" s="115"/>
      <c r="AJ32" s="112"/>
      <c r="AK32" s="110"/>
      <c r="AL32" s="117"/>
      <c r="AM32" s="110"/>
      <c r="AN32" s="110"/>
      <c r="AO32" s="129"/>
      <c r="AP32" s="130"/>
      <c r="AQ32" s="131"/>
      <c r="AR32" s="132"/>
      <c r="AS32" s="133"/>
      <c r="AT32" s="145"/>
      <c r="AU32" s="135"/>
    </row>
    <row r="33" spans="1:48" ht="11.1" customHeight="1" x14ac:dyDescent="0.25">
      <c r="A33" s="113"/>
      <c r="B33" s="115"/>
      <c r="C33" s="115"/>
      <c r="D33" s="119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2"/>
      <c r="AK33" s="110"/>
      <c r="AL33" s="136"/>
      <c r="AM33" s="121"/>
      <c r="AN33" s="121"/>
      <c r="AO33" s="111"/>
      <c r="AP33" s="137"/>
      <c r="AQ33" s="138"/>
      <c r="AR33" s="139"/>
      <c r="AS33" s="140" t="s">
        <v>101</v>
      </c>
      <c r="AT33" s="141">
        <f>SUM(AP29:AP33)</f>
        <v>242.19999999999996</v>
      </c>
      <c r="AU33" s="142" t="s">
        <v>23</v>
      </c>
    </row>
    <row r="34" spans="1:48" ht="11.1" customHeight="1" x14ac:dyDescent="0.25">
      <c r="A34" s="113"/>
      <c r="B34" s="113"/>
      <c r="C34" s="113"/>
      <c r="D34" s="114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2"/>
      <c r="AK34" s="110"/>
      <c r="AL34" s="113"/>
      <c r="AM34" s="123"/>
      <c r="AN34" s="123"/>
      <c r="AO34" s="110"/>
      <c r="AP34" s="118"/>
      <c r="AQ34" s="113"/>
      <c r="AR34" s="114"/>
      <c r="AS34" s="123"/>
      <c r="AT34" s="152"/>
      <c r="AU34" s="113"/>
    </row>
    <row r="35" spans="1:48" ht="11.1" customHeight="1" x14ac:dyDescent="0.25">
      <c r="A35" s="125" t="s">
        <v>34</v>
      </c>
      <c r="B35" s="126"/>
      <c r="C35" s="126"/>
      <c r="D35" s="124" t="s">
        <v>171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12"/>
      <c r="AK35" s="110"/>
      <c r="AL35" s="113"/>
      <c r="AM35" s="123"/>
      <c r="AN35" s="123"/>
      <c r="AO35" s="110"/>
      <c r="AP35" s="113"/>
      <c r="AQ35" s="113"/>
      <c r="AR35" s="114"/>
      <c r="AS35" s="123"/>
      <c r="AT35" s="152"/>
      <c r="AU35" s="113"/>
    </row>
    <row r="36" spans="1:48" ht="11.1" customHeight="1" x14ac:dyDescent="0.25">
      <c r="A36" s="115" t="str">
        <f t="shared" ref="A36:A42" si="18">AJ3</f>
        <v>1/F-34/F (Window)</v>
      </c>
      <c r="B36" s="113"/>
      <c r="C36" s="114" t="s">
        <v>169</v>
      </c>
      <c r="D36" s="116">
        <v>2.9</v>
      </c>
      <c r="E36" s="117" t="s">
        <v>99</v>
      </c>
      <c r="F36" s="112">
        <v>3</v>
      </c>
      <c r="G36" s="117" t="s">
        <v>99</v>
      </c>
      <c r="H36" s="112">
        <v>0.95</v>
      </c>
      <c r="I36" s="117" t="s">
        <v>99</v>
      </c>
      <c r="J36" s="112">
        <v>1</v>
      </c>
      <c r="K36" s="117" t="s">
        <v>99</v>
      </c>
      <c r="L36" s="112">
        <v>3</v>
      </c>
      <c r="M36" s="117" t="s">
        <v>99</v>
      </c>
      <c r="N36" s="112">
        <v>3.15</v>
      </c>
      <c r="O36" s="117"/>
      <c r="P36" s="112"/>
      <c r="Q36" s="117"/>
      <c r="R36" s="112"/>
      <c r="S36" s="117"/>
      <c r="T36" s="112"/>
      <c r="U36" s="117"/>
      <c r="V36" s="112"/>
      <c r="W36" s="117"/>
      <c r="X36" s="112"/>
      <c r="Y36" s="117"/>
      <c r="Z36" s="112"/>
      <c r="AA36" s="117"/>
      <c r="AB36" s="112"/>
      <c r="AC36" s="117"/>
      <c r="AD36" s="112"/>
      <c r="AE36" s="110" t="s">
        <v>167</v>
      </c>
      <c r="AF36" s="118">
        <f>$AP$3</f>
        <v>2</v>
      </c>
      <c r="AG36" s="110" t="s">
        <v>19</v>
      </c>
      <c r="AH36" s="110">
        <f>$AS$3</f>
        <v>34</v>
      </c>
      <c r="AI36" s="115" t="s">
        <v>100</v>
      </c>
      <c r="AJ36" s="112">
        <f>D36+F36+H36+J36+L36+N36+P36+R36+T36+V36+X36+Z36+AB36+AD36</f>
        <v>14.000000000000002</v>
      </c>
      <c r="AK36" s="110" t="s">
        <v>19</v>
      </c>
      <c r="AL36" s="117">
        <f>AF36</f>
        <v>2</v>
      </c>
      <c r="AM36" s="110" t="s">
        <v>19</v>
      </c>
      <c r="AN36" s="110">
        <f>AH36</f>
        <v>34</v>
      </c>
      <c r="AO36" s="111" t="s">
        <v>21</v>
      </c>
      <c r="AP36" s="112">
        <f>AJ36*AL36*AN36</f>
        <v>952.00000000000011</v>
      </c>
      <c r="AQ36" s="115" t="s">
        <v>2</v>
      </c>
      <c r="AR36" s="127"/>
      <c r="AS36" s="113"/>
      <c r="AT36" s="118"/>
      <c r="AU36" s="113"/>
    </row>
    <row r="37" spans="1:48" ht="11.1" customHeight="1" x14ac:dyDescent="0.25">
      <c r="A37" s="115" t="str">
        <f t="shared" si="18"/>
        <v>1/F-34/F (Balcony)</v>
      </c>
      <c r="B37" s="113"/>
      <c r="C37" s="114" t="s">
        <v>169</v>
      </c>
      <c r="D37" s="116">
        <v>2.4</v>
      </c>
      <c r="E37" s="117" t="s">
        <v>99</v>
      </c>
      <c r="F37" s="112">
        <v>2.6</v>
      </c>
      <c r="G37" s="117"/>
      <c r="H37" s="112"/>
      <c r="I37" s="117"/>
      <c r="J37" s="112"/>
      <c r="K37" s="117"/>
      <c r="L37" s="112"/>
      <c r="M37" s="117"/>
      <c r="N37" s="112"/>
      <c r="O37" s="117"/>
      <c r="P37" s="112"/>
      <c r="Q37" s="117"/>
      <c r="R37" s="112"/>
      <c r="S37" s="117"/>
      <c r="T37" s="112"/>
      <c r="U37" s="117"/>
      <c r="V37" s="112"/>
      <c r="W37" s="117"/>
      <c r="X37" s="112"/>
      <c r="Y37" s="117"/>
      <c r="Z37" s="112"/>
      <c r="AA37" s="117"/>
      <c r="AB37" s="112"/>
      <c r="AC37" s="117"/>
      <c r="AD37" s="112"/>
      <c r="AE37" s="110" t="s">
        <v>167</v>
      </c>
      <c r="AF37" s="118">
        <f>$AP$4</f>
        <v>2.5</v>
      </c>
      <c r="AG37" s="110" t="s">
        <v>19</v>
      </c>
      <c r="AH37" s="110">
        <f>$AS$4</f>
        <v>34</v>
      </c>
      <c r="AI37" s="115" t="s">
        <v>100</v>
      </c>
      <c r="AJ37" s="112">
        <f t="shared" ref="AJ37:AJ42" si="19">D37+F37+H37+J37+L37+N37+P37+R37+T37+V37+X37+Z37+AB37+AD37</f>
        <v>5</v>
      </c>
      <c r="AK37" s="110" t="s">
        <v>19</v>
      </c>
      <c r="AL37" s="117">
        <f t="shared" ref="AL37:AL40" si="20">AF37</f>
        <v>2.5</v>
      </c>
      <c r="AM37" s="110" t="s">
        <v>19</v>
      </c>
      <c r="AN37" s="110">
        <f t="shared" ref="AN37:AN40" si="21">AH37</f>
        <v>34</v>
      </c>
      <c r="AO37" s="111" t="s">
        <v>0</v>
      </c>
      <c r="AP37" s="112">
        <f t="shared" ref="AP37:AP40" si="22">AJ37*AL37*AN37</f>
        <v>425</v>
      </c>
      <c r="AQ37" s="115" t="s">
        <v>23</v>
      </c>
      <c r="AR37" s="127"/>
      <c r="AS37" s="113"/>
      <c r="AT37" s="118"/>
      <c r="AU37" s="113"/>
    </row>
    <row r="38" spans="1:48" ht="11.1" customHeight="1" x14ac:dyDescent="0.25">
      <c r="A38" s="115" t="str">
        <f t="shared" si="18"/>
        <v>35/F (Window)</v>
      </c>
      <c r="B38" s="113"/>
      <c r="C38" s="114" t="s">
        <v>169</v>
      </c>
      <c r="D38" s="116">
        <v>4.4000000000000004</v>
      </c>
      <c r="E38" s="117" t="s">
        <v>99</v>
      </c>
      <c r="F38" s="112">
        <v>3.8</v>
      </c>
      <c r="G38" s="117" t="s">
        <v>99</v>
      </c>
      <c r="H38" s="112">
        <v>4.4000000000000004</v>
      </c>
      <c r="I38" s="117" t="s">
        <v>99</v>
      </c>
      <c r="J38" s="112">
        <v>3.75</v>
      </c>
      <c r="K38" s="117"/>
      <c r="L38" s="112"/>
      <c r="M38" s="117"/>
      <c r="N38" s="112"/>
      <c r="O38" s="117"/>
      <c r="P38" s="112"/>
      <c r="Q38" s="117"/>
      <c r="R38" s="112"/>
      <c r="S38" s="117"/>
      <c r="T38" s="112"/>
      <c r="U38" s="117"/>
      <c r="V38" s="112"/>
      <c r="W38" s="117"/>
      <c r="X38" s="112"/>
      <c r="Y38" s="117"/>
      <c r="Z38" s="112"/>
      <c r="AA38" s="117"/>
      <c r="AB38" s="112"/>
      <c r="AC38" s="117"/>
      <c r="AD38" s="112"/>
      <c r="AE38" s="110" t="s">
        <v>167</v>
      </c>
      <c r="AF38" s="118">
        <f>$AP$5</f>
        <v>2</v>
      </c>
      <c r="AG38" s="110" t="s">
        <v>19</v>
      </c>
      <c r="AH38" s="110">
        <f>$AS$5</f>
        <v>1</v>
      </c>
      <c r="AI38" s="115" t="s">
        <v>100</v>
      </c>
      <c r="AJ38" s="112">
        <f t="shared" si="19"/>
        <v>16.350000000000001</v>
      </c>
      <c r="AK38" s="110" t="s">
        <v>24</v>
      </c>
      <c r="AL38" s="117">
        <f t="shared" si="20"/>
        <v>2</v>
      </c>
      <c r="AM38" s="110" t="s">
        <v>24</v>
      </c>
      <c r="AN38" s="110">
        <f t="shared" si="21"/>
        <v>1</v>
      </c>
      <c r="AO38" s="111" t="s">
        <v>0</v>
      </c>
      <c r="AP38" s="112">
        <f t="shared" si="22"/>
        <v>32.700000000000003</v>
      </c>
      <c r="AQ38" s="115" t="s">
        <v>23</v>
      </c>
      <c r="AR38" s="127"/>
      <c r="AS38" s="113"/>
      <c r="AT38" s="118"/>
      <c r="AU38" s="113"/>
    </row>
    <row r="39" spans="1:48" ht="11.1" customHeight="1" x14ac:dyDescent="0.25">
      <c r="A39" s="115" t="str">
        <f t="shared" si="18"/>
        <v>35/F (Balcony)</v>
      </c>
      <c r="B39" s="113"/>
      <c r="C39" s="114" t="s">
        <v>169</v>
      </c>
      <c r="D39" s="116">
        <v>3.15</v>
      </c>
      <c r="E39" s="117"/>
      <c r="F39" s="112"/>
      <c r="G39" s="117"/>
      <c r="H39" s="112"/>
      <c r="I39" s="117"/>
      <c r="J39" s="112"/>
      <c r="K39" s="117"/>
      <c r="L39" s="112"/>
      <c r="M39" s="117"/>
      <c r="N39" s="112"/>
      <c r="O39" s="117"/>
      <c r="P39" s="112"/>
      <c r="Q39" s="117"/>
      <c r="R39" s="112"/>
      <c r="S39" s="117"/>
      <c r="T39" s="112"/>
      <c r="U39" s="117"/>
      <c r="V39" s="112"/>
      <c r="W39" s="117"/>
      <c r="X39" s="112"/>
      <c r="Y39" s="117"/>
      <c r="Z39" s="112"/>
      <c r="AA39" s="117"/>
      <c r="AB39" s="112"/>
      <c r="AC39" s="117"/>
      <c r="AD39" s="112"/>
      <c r="AE39" s="110" t="s">
        <v>167</v>
      </c>
      <c r="AF39" s="118">
        <f>$AP$6</f>
        <v>2.5</v>
      </c>
      <c r="AG39" s="110" t="s">
        <v>19</v>
      </c>
      <c r="AH39" s="110">
        <f>$AS$6</f>
        <v>1</v>
      </c>
      <c r="AI39" s="115" t="s">
        <v>100</v>
      </c>
      <c r="AJ39" s="112">
        <f t="shared" si="19"/>
        <v>3.15</v>
      </c>
      <c r="AK39" s="110" t="s">
        <v>24</v>
      </c>
      <c r="AL39" s="117">
        <f t="shared" si="20"/>
        <v>2.5</v>
      </c>
      <c r="AM39" s="110" t="s">
        <v>24</v>
      </c>
      <c r="AN39" s="110">
        <f t="shared" si="21"/>
        <v>1</v>
      </c>
      <c r="AO39" s="111" t="s">
        <v>0</v>
      </c>
      <c r="AP39" s="112">
        <f t="shared" si="22"/>
        <v>7.875</v>
      </c>
      <c r="AQ39" s="115" t="s">
        <v>2</v>
      </c>
      <c r="AR39" s="127"/>
      <c r="AS39" s="121"/>
      <c r="AT39" s="144"/>
      <c r="AU39" s="120"/>
    </row>
    <row r="40" spans="1:48" ht="11.1" customHeight="1" x14ac:dyDescent="0.25">
      <c r="A40" s="115" t="str">
        <f t="shared" si="18"/>
        <v>36/F (Window)</v>
      </c>
      <c r="B40" s="113"/>
      <c r="C40" s="114" t="s">
        <v>169</v>
      </c>
      <c r="D40" s="116">
        <v>4.4000000000000004</v>
      </c>
      <c r="E40" s="117" t="s">
        <v>99</v>
      </c>
      <c r="F40" s="112">
        <v>3.8</v>
      </c>
      <c r="G40" s="117" t="s">
        <v>99</v>
      </c>
      <c r="H40" s="112">
        <v>4.4000000000000004</v>
      </c>
      <c r="I40" s="117" t="s">
        <v>99</v>
      </c>
      <c r="J40" s="112">
        <v>3.75</v>
      </c>
      <c r="K40" s="117" t="s">
        <v>99</v>
      </c>
      <c r="L40" s="112">
        <v>2.4</v>
      </c>
      <c r="M40" s="117"/>
      <c r="N40" s="112"/>
      <c r="O40" s="117"/>
      <c r="P40" s="112"/>
      <c r="Q40" s="117"/>
      <c r="R40" s="112"/>
      <c r="S40" s="117"/>
      <c r="T40" s="112"/>
      <c r="U40" s="117"/>
      <c r="V40" s="112"/>
      <c r="W40" s="117"/>
      <c r="X40" s="112"/>
      <c r="Y40" s="117"/>
      <c r="Z40" s="112"/>
      <c r="AA40" s="117"/>
      <c r="AB40" s="112"/>
      <c r="AC40" s="117"/>
      <c r="AD40" s="112"/>
      <c r="AE40" s="110" t="s">
        <v>167</v>
      </c>
      <c r="AF40" s="118">
        <f>$AP$7</f>
        <v>2</v>
      </c>
      <c r="AG40" s="110" t="s">
        <v>19</v>
      </c>
      <c r="AH40" s="110">
        <f>$AS$7</f>
        <v>1</v>
      </c>
      <c r="AI40" s="115" t="s">
        <v>100</v>
      </c>
      <c r="AJ40" s="112">
        <f t="shared" si="19"/>
        <v>18.75</v>
      </c>
      <c r="AK40" s="110" t="s">
        <v>24</v>
      </c>
      <c r="AL40" s="117">
        <f t="shared" si="20"/>
        <v>2</v>
      </c>
      <c r="AM40" s="110" t="s">
        <v>24</v>
      </c>
      <c r="AN40" s="110">
        <f t="shared" si="21"/>
        <v>1</v>
      </c>
      <c r="AO40" s="111" t="s">
        <v>0</v>
      </c>
      <c r="AP40" s="112">
        <f t="shared" si="22"/>
        <v>37.5</v>
      </c>
      <c r="AQ40" s="115" t="s">
        <v>2</v>
      </c>
      <c r="AR40" s="127"/>
      <c r="AS40" s="121"/>
      <c r="AT40" s="144"/>
      <c r="AU40" s="120"/>
    </row>
    <row r="41" spans="1:48" ht="11.1" customHeight="1" x14ac:dyDescent="0.25">
      <c r="A41" s="115" t="str">
        <f t="shared" si="18"/>
        <v>36/F (Balcony)</v>
      </c>
      <c r="B41" s="113"/>
      <c r="C41" s="114" t="s">
        <v>169</v>
      </c>
      <c r="D41" s="116">
        <v>3.15</v>
      </c>
      <c r="E41" s="117"/>
      <c r="F41" s="112"/>
      <c r="G41" s="117"/>
      <c r="H41" s="112"/>
      <c r="I41" s="117"/>
      <c r="J41" s="112"/>
      <c r="K41" s="117"/>
      <c r="L41" s="112"/>
      <c r="M41" s="117"/>
      <c r="N41" s="112"/>
      <c r="O41" s="117"/>
      <c r="P41" s="112"/>
      <c r="Q41" s="117"/>
      <c r="R41" s="112"/>
      <c r="S41" s="117"/>
      <c r="T41" s="112"/>
      <c r="U41" s="117"/>
      <c r="V41" s="112"/>
      <c r="W41" s="117"/>
      <c r="X41" s="112"/>
      <c r="Y41" s="117"/>
      <c r="Z41" s="112"/>
      <c r="AA41" s="117"/>
      <c r="AB41" s="112"/>
      <c r="AC41" s="117"/>
      <c r="AD41" s="112"/>
      <c r="AE41" s="110" t="s">
        <v>167</v>
      </c>
      <c r="AF41" s="118">
        <f>$AP$8</f>
        <v>2.5</v>
      </c>
      <c r="AG41" s="110" t="s">
        <v>19</v>
      </c>
      <c r="AH41" s="110">
        <f>$AS$8</f>
        <v>1</v>
      </c>
      <c r="AI41" s="115" t="s">
        <v>0</v>
      </c>
      <c r="AJ41" s="112">
        <f t="shared" ref="AJ41" si="23">D41+F41+H41+J41+L41+N41+P41+R41+T41+V41+X41+Z41+AB41+AD41</f>
        <v>3.15</v>
      </c>
      <c r="AK41" s="110" t="s">
        <v>24</v>
      </c>
      <c r="AL41" s="117">
        <f>AF41</f>
        <v>2.5</v>
      </c>
      <c r="AM41" s="110" t="s">
        <v>24</v>
      </c>
      <c r="AN41" s="110">
        <f>AH41</f>
        <v>1</v>
      </c>
      <c r="AO41" s="129" t="s">
        <v>21</v>
      </c>
      <c r="AP41" s="162">
        <f>AJ41*AL41*AN41</f>
        <v>7.875</v>
      </c>
      <c r="AQ41" s="37" t="s">
        <v>2</v>
      </c>
      <c r="AR41" s="163"/>
      <c r="AS41" s="164"/>
      <c r="AT41" s="165"/>
      <c r="AU41" s="146"/>
    </row>
    <row r="42" spans="1:48" ht="11.1" customHeight="1" x14ac:dyDescent="0.25">
      <c r="A42" s="115" t="str">
        <f t="shared" si="18"/>
        <v>R/F (Glass Door &amp; Wall)</v>
      </c>
      <c r="B42" s="113"/>
      <c r="C42" s="114" t="s">
        <v>169</v>
      </c>
      <c r="D42" s="116">
        <v>2.6</v>
      </c>
      <c r="E42" s="117"/>
      <c r="F42" s="112"/>
      <c r="G42" s="117"/>
      <c r="H42" s="112"/>
      <c r="I42" s="117"/>
      <c r="J42" s="112"/>
      <c r="K42" s="117"/>
      <c r="L42" s="112"/>
      <c r="M42" s="117"/>
      <c r="N42" s="112"/>
      <c r="O42" s="117"/>
      <c r="P42" s="112"/>
      <c r="Q42" s="117"/>
      <c r="R42" s="112"/>
      <c r="S42" s="117"/>
      <c r="T42" s="112"/>
      <c r="U42" s="117"/>
      <c r="V42" s="112"/>
      <c r="W42" s="117"/>
      <c r="X42" s="112"/>
      <c r="Y42" s="117"/>
      <c r="Z42" s="112"/>
      <c r="AA42" s="117"/>
      <c r="AB42" s="112"/>
      <c r="AC42" s="117"/>
      <c r="AD42" s="112"/>
      <c r="AE42" s="110" t="s">
        <v>167</v>
      </c>
      <c r="AF42" s="118">
        <f>$AP$9</f>
        <v>2.5</v>
      </c>
      <c r="AG42" s="110" t="s">
        <v>19</v>
      </c>
      <c r="AH42" s="110">
        <f>$AS$8</f>
        <v>1</v>
      </c>
      <c r="AI42" s="115" t="s">
        <v>100</v>
      </c>
      <c r="AJ42" s="112">
        <f t="shared" si="19"/>
        <v>2.6</v>
      </c>
      <c r="AK42" s="110" t="s">
        <v>24</v>
      </c>
      <c r="AL42" s="117">
        <f>AF42</f>
        <v>2.5</v>
      </c>
      <c r="AM42" s="110" t="s">
        <v>24</v>
      </c>
      <c r="AN42" s="110">
        <f>AH42</f>
        <v>1</v>
      </c>
      <c r="AO42" s="129" t="s">
        <v>21</v>
      </c>
      <c r="AP42" s="130">
        <f>AJ42*AL42*AN42</f>
        <v>6.5</v>
      </c>
      <c r="AQ42" s="131" t="s">
        <v>2</v>
      </c>
      <c r="AR42" s="132"/>
      <c r="AS42" s="133"/>
      <c r="AT42" s="145"/>
      <c r="AU42" s="135"/>
    </row>
    <row r="43" spans="1:48" ht="11.1" customHeight="1" x14ac:dyDescent="0.25">
      <c r="A43" s="113"/>
      <c r="B43" s="115"/>
      <c r="C43" s="115"/>
      <c r="D43" s="119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20"/>
      <c r="AK43" s="110"/>
      <c r="AL43" s="136"/>
      <c r="AM43" s="121"/>
      <c r="AN43" s="121"/>
      <c r="AO43" s="111"/>
      <c r="AP43" s="137"/>
      <c r="AQ43" s="138"/>
      <c r="AR43" s="139"/>
      <c r="AS43" s="140" t="s">
        <v>101</v>
      </c>
      <c r="AT43" s="141">
        <f>SUM(AP36:AP43)</f>
        <v>1469.45</v>
      </c>
      <c r="AU43" s="142" t="s">
        <v>32</v>
      </c>
      <c r="AV43" s="25"/>
    </row>
    <row r="44" spans="1:48" ht="11.1" customHeight="1" x14ac:dyDescent="0.25">
      <c r="A44" s="113"/>
      <c r="B44" s="115"/>
      <c r="C44" s="115"/>
      <c r="D44" s="119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20"/>
      <c r="AK44" s="110"/>
      <c r="AL44" s="136"/>
      <c r="AM44" s="121"/>
      <c r="AN44" s="121"/>
      <c r="AO44" s="111"/>
      <c r="AP44" s="112"/>
      <c r="AQ44" s="120"/>
      <c r="AR44" s="127"/>
      <c r="AS44" s="153"/>
      <c r="AT44" s="154"/>
      <c r="AU44" s="113"/>
    </row>
    <row r="45" spans="1:48" ht="11.1" customHeight="1" x14ac:dyDescent="0.25">
      <c r="A45" s="113"/>
      <c r="B45" s="115"/>
      <c r="C45" s="115"/>
      <c r="D45" s="119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20"/>
      <c r="AK45" s="110"/>
      <c r="AL45" s="136"/>
      <c r="AM45" s="121"/>
      <c r="AN45" s="121"/>
      <c r="AO45" s="111"/>
      <c r="AP45" s="142"/>
      <c r="AQ45" s="142"/>
      <c r="AR45" s="155"/>
      <c r="AS45" s="140" t="s">
        <v>156</v>
      </c>
      <c r="AT45" s="141">
        <f>AT16+AT26+AT33+AT43</f>
        <v>3166.6750000000002</v>
      </c>
      <c r="AU45" s="142" t="s">
        <v>32</v>
      </c>
      <c r="AV45" s="25"/>
    </row>
    <row r="46" spans="1:48" ht="11.1" customHeight="1" x14ac:dyDescent="0.25">
      <c r="A46" s="156" t="s">
        <v>91</v>
      </c>
      <c r="B46" s="113"/>
      <c r="C46" s="113"/>
      <c r="D46" s="119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3"/>
      <c r="AK46" s="110"/>
      <c r="AL46" s="113"/>
      <c r="AM46" s="123"/>
      <c r="AN46" s="123"/>
      <c r="AO46" s="110"/>
      <c r="AP46" s="113"/>
      <c r="AQ46" s="113"/>
      <c r="AR46" s="114"/>
      <c r="AS46" s="123"/>
      <c r="AT46" s="152"/>
      <c r="AU46" s="113"/>
    </row>
    <row r="47" spans="1:48" ht="11.1" customHeight="1" x14ac:dyDescent="0.25">
      <c r="A47" s="156" t="s">
        <v>80</v>
      </c>
      <c r="B47" s="113"/>
      <c r="C47" s="113"/>
      <c r="D47" s="119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3"/>
      <c r="AK47" s="110"/>
      <c r="AL47" s="113"/>
      <c r="AM47" s="123"/>
      <c r="AN47" s="123"/>
      <c r="AO47" s="110"/>
      <c r="AP47" s="113"/>
      <c r="AQ47" s="113"/>
      <c r="AR47" s="113"/>
      <c r="AS47" s="113"/>
      <c r="AT47" s="113"/>
      <c r="AU47" s="11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K82"/>
  <sheetViews>
    <sheetView view="pageBreakPreview" zoomScale="115" zoomScaleNormal="100" zoomScaleSheetLayoutView="115" workbookViewId="0">
      <selection activeCell="I32" sqref="I32"/>
    </sheetView>
  </sheetViews>
  <sheetFormatPr defaultRowHeight="13.5" x14ac:dyDescent="0.25"/>
  <cols>
    <col min="1" max="1" width="12.85546875" style="4" customWidth="1"/>
    <col min="2" max="2" width="8.7109375" style="4" customWidth="1"/>
    <col min="3" max="3" width="1.7109375" style="5" customWidth="1"/>
    <col min="4" max="4" width="3.28515625" style="5" customWidth="1"/>
    <col min="5" max="5" width="1.7109375" style="5" customWidth="1"/>
    <col min="6" max="6" width="3.28515625" style="5" customWidth="1"/>
    <col min="7" max="7" width="1.7109375" style="5" customWidth="1"/>
    <col min="8" max="8" width="3.28515625" style="5" customWidth="1"/>
    <col min="9" max="9" width="1.7109375" style="4" customWidth="1"/>
    <col min="10" max="10" width="3.28515625" style="4" customWidth="1"/>
    <col min="11" max="11" width="1.7109375" style="4" customWidth="1"/>
    <col min="12" max="12" width="4.7109375" style="6" customWidth="1"/>
    <col min="13" max="13" width="3" style="4" customWidth="1"/>
    <col min="14" max="14" width="5.42578125" style="4" customWidth="1"/>
    <col min="15" max="15" width="3.140625" style="4" customWidth="1"/>
    <col min="16" max="16" width="2" style="7" customWidth="1"/>
    <col min="17" max="17" width="7.140625" style="25" customWidth="1"/>
    <col min="18" max="18" width="3" style="4" customWidth="1"/>
    <col min="19" max="19" width="1.7109375" style="4" customWidth="1"/>
    <col min="20" max="20" width="11.7109375" style="4" customWidth="1"/>
    <col min="21" max="21" width="8.7109375" style="4" customWidth="1"/>
    <col min="22" max="22" width="1.7109375" style="5" customWidth="1"/>
    <col min="23" max="23" width="3.28515625" style="5" customWidth="1"/>
    <col min="24" max="24" width="1.7109375" style="5" customWidth="1"/>
    <col min="25" max="25" width="3.28515625" style="5" customWidth="1"/>
    <col min="26" max="26" width="1.7109375" style="5" customWidth="1"/>
    <col min="27" max="27" width="3.28515625" style="5" customWidth="1"/>
    <col min="28" max="28" width="1.7109375" style="4" customWidth="1"/>
    <col min="29" max="29" width="3.28515625" style="4" customWidth="1"/>
    <col min="30" max="30" width="1.7109375" style="4" customWidth="1"/>
    <col min="31" max="31" width="4.7109375" style="4" customWidth="1"/>
    <col min="32" max="32" width="1.7109375" style="7" customWidth="1"/>
    <col min="33" max="33" width="5.5703125" style="4" customWidth="1"/>
    <col min="34" max="34" width="2.7109375" style="4" customWidth="1"/>
    <col min="35" max="35" width="3" style="4" customWidth="1"/>
    <col min="36" max="36" width="6.7109375" style="4" customWidth="1"/>
    <col min="37" max="37" width="2.85546875" style="4" customWidth="1"/>
    <col min="38" max="16384" width="9.140625" style="4"/>
  </cols>
  <sheetData>
    <row r="1" spans="1:37" ht="15" customHeight="1" x14ac:dyDescent="0.25">
      <c r="A1" s="157" t="str">
        <f>'Gross Glazing Calculations (6)'!A10</f>
        <v>East Elevations</v>
      </c>
      <c r="B1" s="126"/>
      <c r="C1" s="158"/>
      <c r="D1" s="158"/>
      <c r="E1" s="158"/>
      <c r="F1" s="158"/>
      <c r="G1" s="158"/>
      <c r="H1" s="158"/>
      <c r="I1" s="126"/>
      <c r="J1" s="126"/>
      <c r="K1" s="166"/>
      <c r="L1" s="166"/>
      <c r="M1" s="113"/>
      <c r="N1" s="113"/>
      <c r="O1" s="113"/>
      <c r="P1" s="123"/>
      <c r="Q1" s="142"/>
      <c r="R1" s="114"/>
      <c r="S1" s="167"/>
      <c r="T1" s="157" t="str">
        <f>'Gross Glazing Calculations (6)'!A18</f>
        <v>North Elevations</v>
      </c>
      <c r="U1" s="126"/>
      <c r="V1" s="158"/>
      <c r="W1" s="158"/>
      <c r="X1" s="158"/>
      <c r="Y1" s="158"/>
      <c r="Z1" s="158"/>
      <c r="AA1" s="158"/>
      <c r="AB1" s="126"/>
      <c r="AC1" s="126"/>
      <c r="AD1" s="166"/>
      <c r="AE1" s="166"/>
      <c r="AF1" s="123"/>
      <c r="AG1" s="113"/>
      <c r="AH1" s="113"/>
      <c r="AI1" s="124"/>
      <c r="AJ1" s="114" t="s">
        <v>6</v>
      </c>
      <c r="AK1" s="168">
        <v>7</v>
      </c>
    </row>
    <row r="2" spans="1:37" ht="11.1" customHeight="1" x14ac:dyDescent="0.25">
      <c r="A2" s="126"/>
      <c r="B2" s="126"/>
      <c r="C2" s="115"/>
      <c r="D2" s="115"/>
      <c r="E2" s="115"/>
      <c r="F2" s="115"/>
      <c r="G2" s="115"/>
      <c r="H2" s="115"/>
      <c r="I2" s="126"/>
      <c r="J2" s="126"/>
      <c r="K2" s="166"/>
      <c r="L2" s="166"/>
      <c r="M2" s="113"/>
      <c r="N2" s="113"/>
      <c r="O2" s="113"/>
      <c r="P2" s="123"/>
      <c r="Q2" s="142"/>
      <c r="R2" s="113"/>
      <c r="S2" s="167"/>
      <c r="T2" s="126"/>
      <c r="U2" s="126"/>
      <c r="V2" s="115"/>
      <c r="W2" s="115"/>
      <c r="X2" s="115"/>
      <c r="Y2" s="115"/>
      <c r="Z2" s="115"/>
      <c r="AA2" s="115"/>
      <c r="AB2" s="126"/>
      <c r="AC2" s="126"/>
      <c r="AD2" s="166"/>
      <c r="AE2" s="166"/>
      <c r="AF2" s="123"/>
      <c r="AG2" s="113"/>
      <c r="AH2" s="113"/>
      <c r="AI2" s="123"/>
      <c r="AJ2" s="113"/>
      <c r="AK2" s="113"/>
    </row>
    <row r="3" spans="1:37" ht="11.1" customHeight="1" x14ac:dyDescent="0.25">
      <c r="A3" s="156" t="s">
        <v>58</v>
      </c>
      <c r="B3" s="169"/>
      <c r="C3" s="115"/>
      <c r="D3" s="115"/>
      <c r="E3" s="115"/>
      <c r="F3" s="115"/>
      <c r="G3" s="115"/>
      <c r="H3" s="115"/>
      <c r="I3" s="169"/>
      <c r="J3" s="113"/>
      <c r="K3" s="170"/>
      <c r="L3" s="110"/>
      <c r="M3" s="120"/>
      <c r="N3" s="120"/>
      <c r="O3" s="120"/>
      <c r="P3" s="171" t="s">
        <v>21</v>
      </c>
      <c r="Q3" s="141">
        <f>'Gross Wall Calculations (5)'!AT17</f>
        <v>1159.6025</v>
      </c>
      <c r="R3" s="113" t="s">
        <v>1</v>
      </c>
      <c r="S3" s="167"/>
      <c r="T3" s="156" t="s">
        <v>27</v>
      </c>
      <c r="U3" s="169"/>
      <c r="V3" s="115"/>
      <c r="W3" s="115"/>
      <c r="X3" s="115"/>
      <c r="Y3" s="115"/>
      <c r="Z3" s="115"/>
      <c r="AA3" s="115"/>
      <c r="AB3" s="169"/>
      <c r="AC3" s="113"/>
      <c r="AD3" s="170"/>
      <c r="AE3" s="113"/>
      <c r="AF3" s="121"/>
      <c r="AG3" s="120"/>
      <c r="AH3" s="120"/>
      <c r="AI3" s="171" t="s">
        <v>0</v>
      </c>
      <c r="AJ3" s="141">
        <f>'Gross Wall Calculations (5)'!AT26</f>
        <v>2292.0974999999999</v>
      </c>
      <c r="AK3" s="113" t="s">
        <v>1</v>
      </c>
    </row>
    <row r="4" spans="1:37" ht="11.1" customHeight="1" x14ac:dyDescent="0.25">
      <c r="A4" s="156" t="s">
        <v>59</v>
      </c>
      <c r="B4" s="113"/>
      <c r="C4" s="115"/>
      <c r="D4" s="115"/>
      <c r="E4" s="115"/>
      <c r="F4" s="115"/>
      <c r="G4" s="172" t="str">
        <f>A1</f>
        <v>East Elevations</v>
      </c>
      <c r="H4" s="115"/>
      <c r="I4" s="169"/>
      <c r="J4" s="169"/>
      <c r="K4" s="113"/>
      <c r="L4" s="166"/>
      <c r="M4" s="120"/>
      <c r="N4" s="120"/>
      <c r="O4" s="120"/>
      <c r="P4" s="171"/>
      <c r="Q4" s="173"/>
      <c r="R4" s="113"/>
      <c r="S4" s="167"/>
      <c r="T4" s="156" t="s">
        <v>60</v>
      </c>
      <c r="U4" s="169"/>
      <c r="V4" s="115"/>
      <c r="W4" s="115"/>
      <c r="X4" s="115"/>
      <c r="Y4" s="115"/>
      <c r="Z4" s="172" t="str">
        <f>T1</f>
        <v>North Elevations</v>
      </c>
      <c r="AA4" s="115"/>
      <c r="AB4" s="169"/>
      <c r="AC4" s="169"/>
      <c r="AD4" s="113"/>
      <c r="AE4" s="166"/>
      <c r="AF4" s="121"/>
      <c r="AG4" s="120"/>
      <c r="AH4" s="120"/>
      <c r="AI4" s="171"/>
      <c r="AJ4" s="173"/>
      <c r="AK4" s="113"/>
    </row>
    <row r="5" spans="1:37" ht="11.1" customHeight="1" x14ac:dyDescent="0.25">
      <c r="A5" s="142"/>
      <c r="B5" s="113"/>
      <c r="C5" s="115"/>
      <c r="D5" s="115"/>
      <c r="E5" s="115"/>
      <c r="F5" s="115"/>
      <c r="G5" s="115"/>
      <c r="H5" s="115"/>
      <c r="I5" s="113"/>
      <c r="J5" s="113"/>
      <c r="K5" s="110"/>
      <c r="L5" s="110"/>
      <c r="M5" s="113"/>
      <c r="N5" s="113"/>
      <c r="O5" s="113"/>
      <c r="P5" s="123"/>
      <c r="Q5" s="142"/>
      <c r="R5" s="113"/>
      <c r="S5" s="167"/>
      <c r="T5" s="142"/>
      <c r="U5" s="113"/>
      <c r="V5" s="115"/>
      <c r="W5" s="115"/>
      <c r="X5" s="115"/>
      <c r="Y5" s="115"/>
      <c r="Z5" s="115"/>
      <c r="AA5" s="115"/>
      <c r="AB5" s="113"/>
      <c r="AC5" s="113"/>
      <c r="AD5" s="110"/>
      <c r="AE5" s="110"/>
      <c r="AF5" s="123"/>
      <c r="AG5" s="113"/>
      <c r="AH5" s="113"/>
      <c r="AI5" s="123"/>
      <c r="AJ5" s="142"/>
      <c r="AK5" s="113"/>
    </row>
    <row r="6" spans="1:37" ht="11.1" customHeight="1" x14ac:dyDescent="0.25">
      <c r="A6" s="156" t="s">
        <v>37</v>
      </c>
      <c r="B6" s="156" t="str">
        <f>A1</f>
        <v>East Elevations</v>
      </c>
      <c r="C6" s="115"/>
      <c r="D6" s="115"/>
      <c r="E6" s="115"/>
      <c r="F6" s="115"/>
      <c r="G6" s="115"/>
      <c r="H6" s="115"/>
      <c r="I6" s="113"/>
      <c r="J6" s="113"/>
      <c r="K6" s="110"/>
      <c r="L6" s="110"/>
      <c r="M6" s="113"/>
      <c r="N6" s="113"/>
      <c r="O6" s="113"/>
      <c r="P6" s="171" t="s">
        <v>21</v>
      </c>
      <c r="Q6" s="174">
        <f>'Gross Glazing Calculations (6)'!AT16</f>
        <v>245.64999999999998</v>
      </c>
      <c r="R6" s="113" t="s">
        <v>1</v>
      </c>
      <c r="S6" s="167"/>
      <c r="T6" s="156" t="s">
        <v>37</v>
      </c>
      <c r="U6" s="156" t="str">
        <f>T1</f>
        <v>North Elevations</v>
      </c>
      <c r="V6" s="115"/>
      <c r="W6" s="115"/>
      <c r="X6" s="115"/>
      <c r="Y6" s="115"/>
      <c r="Z6" s="115"/>
      <c r="AA6" s="115"/>
      <c r="AB6" s="113"/>
      <c r="AC6" s="113"/>
      <c r="AD6" s="110"/>
      <c r="AE6" s="110"/>
      <c r="AF6" s="123"/>
      <c r="AG6" s="113"/>
      <c r="AH6" s="113"/>
      <c r="AI6" s="171" t="s">
        <v>0</v>
      </c>
      <c r="AJ6" s="174">
        <f>'Gross Glazing Calculations (6)'!AT26</f>
        <v>1209.375</v>
      </c>
      <c r="AK6" s="113" t="s">
        <v>1</v>
      </c>
    </row>
    <row r="7" spans="1:37" ht="26.25" customHeight="1" x14ac:dyDescent="0.25">
      <c r="A7" s="113"/>
      <c r="B7" s="113"/>
      <c r="C7" s="115"/>
      <c r="D7" s="115"/>
      <c r="E7" s="115"/>
      <c r="F7" s="115"/>
      <c r="G7" s="115"/>
      <c r="H7" s="115"/>
      <c r="I7" s="113"/>
      <c r="J7" s="113"/>
      <c r="K7" s="110"/>
      <c r="L7" s="110"/>
      <c r="M7" s="113"/>
      <c r="N7" s="113"/>
      <c r="O7" s="113"/>
      <c r="P7" s="123"/>
      <c r="Q7" s="142"/>
      <c r="R7" s="113"/>
      <c r="S7" s="167"/>
      <c r="T7" s="113"/>
      <c r="U7" s="113"/>
      <c r="V7" s="115"/>
      <c r="W7" s="115"/>
      <c r="X7" s="115"/>
      <c r="Y7" s="115"/>
      <c r="Z7" s="115"/>
      <c r="AA7" s="115"/>
      <c r="AB7" s="113"/>
      <c r="AC7" s="113"/>
      <c r="AD7" s="110"/>
      <c r="AE7" s="110"/>
      <c r="AF7" s="123"/>
      <c r="AG7" s="113"/>
      <c r="AH7" s="113"/>
      <c r="AI7" s="123"/>
      <c r="AJ7" s="142"/>
      <c r="AK7" s="113"/>
    </row>
    <row r="8" spans="1:37" ht="11.1" customHeight="1" x14ac:dyDescent="0.25">
      <c r="A8" s="175" t="s">
        <v>38</v>
      </c>
      <c r="B8" s="113"/>
      <c r="C8" s="115"/>
      <c r="D8" s="115"/>
      <c r="E8" s="115"/>
      <c r="F8" s="115"/>
      <c r="G8" s="115"/>
      <c r="H8" s="115"/>
      <c r="I8" s="113"/>
      <c r="J8" s="113"/>
      <c r="K8" s="110"/>
      <c r="L8" s="110"/>
      <c r="M8" s="113"/>
      <c r="N8" s="113"/>
      <c r="O8" s="113"/>
      <c r="P8" s="123"/>
      <c r="Q8" s="142"/>
      <c r="R8" s="113"/>
      <c r="S8" s="167"/>
      <c r="T8" s="175" t="s">
        <v>38</v>
      </c>
      <c r="U8" s="113"/>
      <c r="V8" s="115"/>
      <c r="W8" s="115"/>
      <c r="X8" s="115"/>
      <c r="Y8" s="115"/>
      <c r="Z8" s="115"/>
      <c r="AA8" s="115"/>
      <c r="AB8" s="113"/>
      <c r="AC8" s="113"/>
      <c r="AD8" s="110"/>
      <c r="AE8" s="110"/>
      <c r="AF8" s="123"/>
      <c r="AG8" s="113"/>
      <c r="AH8" s="113"/>
      <c r="AI8" s="123"/>
      <c r="AJ8" s="142"/>
      <c r="AK8" s="113"/>
    </row>
    <row r="9" spans="1:37" ht="11.1" customHeight="1" x14ac:dyDescent="0.25">
      <c r="A9" s="126" t="s">
        <v>39</v>
      </c>
      <c r="B9" s="126" t="s">
        <v>40</v>
      </c>
      <c r="C9" s="115"/>
      <c r="D9" s="115"/>
      <c r="E9" s="115"/>
      <c r="F9" s="115"/>
      <c r="G9" s="115"/>
      <c r="H9" s="115"/>
      <c r="I9" s="126"/>
      <c r="J9" s="126"/>
      <c r="K9" s="113"/>
      <c r="L9" s="113"/>
      <c r="M9" s="119" t="s">
        <v>16</v>
      </c>
      <c r="N9" s="176" t="s">
        <v>41</v>
      </c>
      <c r="O9" s="124" t="s">
        <v>42</v>
      </c>
      <c r="P9" s="123" t="s">
        <v>21</v>
      </c>
      <c r="Q9" s="177">
        <f>Q6-Q15-Q20</f>
        <v>245.64999999999998</v>
      </c>
      <c r="R9" s="143" t="s">
        <v>1</v>
      </c>
      <c r="S9" s="167"/>
      <c r="T9" s="126" t="s">
        <v>39</v>
      </c>
      <c r="U9" s="126" t="s">
        <v>40</v>
      </c>
      <c r="V9" s="115"/>
      <c r="W9" s="115"/>
      <c r="X9" s="115"/>
      <c r="Y9" s="115"/>
      <c r="Z9" s="115"/>
      <c r="AA9" s="115"/>
      <c r="AB9" s="126"/>
      <c r="AC9" s="126"/>
      <c r="AD9" s="113"/>
      <c r="AE9" s="113"/>
      <c r="AF9" s="119" t="s">
        <v>16</v>
      </c>
      <c r="AG9" s="176" t="s">
        <v>45</v>
      </c>
      <c r="AH9" s="123" t="s">
        <v>42</v>
      </c>
      <c r="AI9" s="123" t="s">
        <v>0</v>
      </c>
      <c r="AJ9" s="177">
        <f>AJ6-AJ11-AJ19-AJ26-AJ30-AJ35-AJ40</f>
        <v>708.55</v>
      </c>
      <c r="AK9" s="143" t="s">
        <v>1</v>
      </c>
    </row>
    <row r="10" spans="1:37" ht="11.1" customHeight="1" x14ac:dyDescent="0.25">
      <c r="A10" s="113"/>
      <c r="B10" s="113"/>
      <c r="C10" s="126"/>
      <c r="D10" s="126"/>
      <c r="E10" s="126"/>
      <c r="F10" s="126"/>
      <c r="G10" s="126"/>
      <c r="H10" s="126"/>
      <c r="I10" s="113"/>
      <c r="J10" s="113"/>
      <c r="K10" s="110"/>
      <c r="L10" s="110"/>
      <c r="M10" s="113"/>
      <c r="N10" s="113"/>
      <c r="O10" s="113"/>
      <c r="P10" s="123"/>
      <c r="Q10" s="142"/>
      <c r="R10" s="113"/>
      <c r="S10" s="167"/>
      <c r="T10" s="113"/>
      <c r="U10" s="113"/>
      <c r="V10" s="126"/>
      <c r="W10" s="126"/>
      <c r="X10" s="126"/>
      <c r="Y10" s="126"/>
      <c r="Z10" s="126"/>
      <c r="AA10" s="126"/>
      <c r="AB10" s="113"/>
      <c r="AC10" s="113"/>
      <c r="AD10" s="113"/>
      <c r="AE10" s="113"/>
      <c r="AF10" s="110"/>
      <c r="AG10" s="110"/>
      <c r="AH10" s="123"/>
      <c r="AI10" s="123"/>
      <c r="AJ10" s="142"/>
      <c r="AK10" s="113"/>
    </row>
    <row r="11" spans="1:37" ht="11.1" customHeight="1" x14ac:dyDescent="0.25">
      <c r="A11" s="126"/>
      <c r="B11" s="178"/>
      <c r="C11" s="117"/>
      <c r="D11" s="112"/>
      <c r="E11" s="117"/>
      <c r="F11" s="112"/>
      <c r="G11" s="117"/>
      <c r="H11" s="112"/>
      <c r="I11" s="178"/>
      <c r="J11" s="178"/>
      <c r="K11" s="119"/>
      <c r="L11" s="176"/>
      <c r="M11" s="124"/>
      <c r="N11" s="113"/>
      <c r="O11" s="113"/>
      <c r="P11" s="123"/>
      <c r="Q11" s="142"/>
      <c r="R11" s="113"/>
      <c r="S11" s="167"/>
      <c r="T11" s="126" t="s">
        <v>39</v>
      </c>
      <c r="U11" s="178" t="s">
        <v>105</v>
      </c>
      <c r="V11" s="117"/>
      <c r="W11" s="112"/>
      <c r="X11" s="117"/>
      <c r="Y11" s="112"/>
      <c r="Z11" s="117"/>
      <c r="AA11" s="112"/>
      <c r="AB11" s="178"/>
      <c r="AC11" s="178"/>
      <c r="AD11" s="113"/>
      <c r="AE11" s="113"/>
      <c r="AF11" s="119" t="s">
        <v>16</v>
      </c>
      <c r="AG11" s="176" t="s">
        <v>44</v>
      </c>
      <c r="AH11" s="123" t="s">
        <v>42</v>
      </c>
      <c r="AI11" s="123" t="s">
        <v>0</v>
      </c>
      <c r="AJ11" s="177">
        <f>SUM(AG13:AG14)</f>
        <v>188.125</v>
      </c>
      <c r="AK11" s="143" t="s">
        <v>1</v>
      </c>
    </row>
    <row r="12" spans="1:37" ht="11.1" customHeight="1" x14ac:dyDescent="0.25">
      <c r="A12" s="179"/>
      <c r="B12" s="180"/>
      <c r="C12" s="115"/>
      <c r="D12" s="115"/>
      <c r="E12" s="115"/>
      <c r="F12" s="115"/>
      <c r="G12" s="115"/>
      <c r="H12" s="115"/>
      <c r="I12" s="113"/>
      <c r="J12" s="113"/>
      <c r="K12" s="113"/>
      <c r="L12" s="110"/>
      <c r="M12" s="181"/>
      <c r="N12" s="180"/>
      <c r="O12" s="113"/>
      <c r="P12" s="123"/>
      <c r="Q12" s="142"/>
      <c r="R12" s="113"/>
      <c r="S12" s="167"/>
      <c r="T12" s="113"/>
      <c r="U12" s="124" t="s">
        <v>174</v>
      </c>
      <c r="V12" s="115"/>
      <c r="W12" s="115"/>
      <c r="X12" s="115"/>
      <c r="Y12" s="115"/>
      <c r="Z12" s="115"/>
      <c r="AA12" s="115"/>
      <c r="AB12" s="113"/>
      <c r="AC12" s="113"/>
      <c r="AD12" s="113"/>
      <c r="AE12" s="113"/>
      <c r="AF12" s="123"/>
      <c r="AG12" s="113"/>
      <c r="AH12" s="182"/>
      <c r="AI12" s="182"/>
      <c r="AJ12" s="142"/>
      <c r="AK12" s="113"/>
    </row>
    <row r="13" spans="1:37" ht="11.1" customHeight="1" x14ac:dyDescent="0.25">
      <c r="A13" s="179"/>
      <c r="B13" s="180"/>
      <c r="C13" s="117"/>
      <c r="D13" s="112"/>
      <c r="E13" s="117"/>
      <c r="F13" s="112"/>
      <c r="G13" s="117"/>
      <c r="H13" s="112"/>
      <c r="I13" s="183"/>
      <c r="J13" s="112"/>
      <c r="K13" s="183"/>
      <c r="L13" s="110"/>
      <c r="M13" s="181"/>
      <c r="N13" s="180"/>
      <c r="O13" s="113"/>
      <c r="P13" s="123"/>
      <c r="Q13" s="142"/>
      <c r="R13" s="113"/>
      <c r="S13" s="167"/>
      <c r="T13" s="179" t="str">
        <f>'Gross Wall Calculations (5)'!$AJ$3</f>
        <v xml:space="preserve">1/F-34/F </v>
      </c>
      <c r="U13" s="113"/>
      <c r="V13" s="184" t="s">
        <v>169</v>
      </c>
      <c r="W13" s="185">
        <v>2.15</v>
      </c>
      <c r="X13" s="117"/>
      <c r="Y13" s="112"/>
      <c r="Z13" s="117"/>
      <c r="AA13" s="112"/>
      <c r="AB13" s="183" t="s">
        <v>167</v>
      </c>
      <c r="AC13" s="112">
        <v>2.5</v>
      </c>
      <c r="AD13" s="183" t="s">
        <v>19</v>
      </c>
      <c r="AE13" s="186">
        <f>'Gross Wall Calculations (5)'!AS3</f>
        <v>34</v>
      </c>
      <c r="AF13" s="171" t="s">
        <v>0</v>
      </c>
      <c r="AG13" s="187">
        <f>(W13+Y13+AA13)*AC13*AE13</f>
        <v>182.75</v>
      </c>
      <c r="AH13" s="113" t="s">
        <v>1</v>
      </c>
      <c r="AI13" s="113"/>
      <c r="AJ13" s="142"/>
      <c r="AK13" s="113"/>
    </row>
    <row r="14" spans="1:37" ht="11.1" customHeight="1" x14ac:dyDescent="0.25">
      <c r="A14" s="179"/>
      <c r="B14" s="180"/>
      <c r="C14" s="117"/>
      <c r="D14" s="112"/>
      <c r="E14" s="117"/>
      <c r="F14" s="112"/>
      <c r="G14" s="117"/>
      <c r="H14" s="112"/>
      <c r="I14" s="183"/>
      <c r="J14" s="112"/>
      <c r="K14" s="183"/>
      <c r="L14" s="110"/>
      <c r="M14" s="181"/>
      <c r="N14" s="180"/>
      <c r="O14" s="113"/>
      <c r="P14" s="123"/>
      <c r="Q14" s="142"/>
      <c r="R14" s="113"/>
      <c r="S14" s="167"/>
      <c r="T14" s="179" t="str">
        <f>'Gross Wall Calculations (5)'!$AJ$4</f>
        <v>35/F</v>
      </c>
      <c r="U14" s="113"/>
      <c r="V14" s="184" t="s">
        <v>169</v>
      </c>
      <c r="W14" s="185">
        <v>2.15</v>
      </c>
      <c r="X14" s="117"/>
      <c r="Y14" s="112"/>
      <c r="Z14" s="117"/>
      <c r="AA14" s="112"/>
      <c r="AB14" s="183" t="s">
        <v>167</v>
      </c>
      <c r="AC14" s="112">
        <v>2.5</v>
      </c>
      <c r="AD14" s="183" t="s">
        <v>19</v>
      </c>
      <c r="AE14" s="186">
        <f>'Gross Wall Calculations (5)'!AS4</f>
        <v>1</v>
      </c>
      <c r="AF14" s="171" t="s">
        <v>0</v>
      </c>
      <c r="AG14" s="187">
        <f>(W14+Y14+AA14)*AC14*AE14</f>
        <v>5.375</v>
      </c>
      <c r="AH14" s="113" t="s">
        <v>1</v>
      </c>
      <c r="AI14" s="113"/>
      <c r="AJ14" s="142"/>
      <c r="AK14" s="113"/>
    </row>
    <row r="15" spans="1:37" ht="11.1" customHeight="1" x14ac:dyDescent="0.25">
      <c r="A15" s="179"/>
      <c r="B15" s="180"/>
      <c r="C15" s="117"/>
      <c r="D15" s="112"/>
      <c r="E15" s="117"/>
      <c r="F15" s="112"/>
      <c r="G15" s="117"/>
      <c r="H15" s="112"/>
      <c r="I15" s="110"/>
      <c r="J15" s="112"/>
      <c r="K15" s="110"/>
      <c r="L15" s="110"/>
      <c r="M15" s="181"/>
      <c r="N15" s="180"/>
      <c r="O15" s="113"/>
      <c r="P15" s="123"/>
      <c r="Q15" s="177"/>
      <c r="R15" s="143"/>
      <c r="S15" s="167"/>
      <c r="T15" s="113"/>
      <c r="U15" s="188" t="s">
        <v>124</v>
      </c>
      <c r="V15" s="189" t="s">
        <v>100</v>
      </c>
      <c r="W15" s="182">
        <v>1.5</v>
      </c>
      <c r="X15" s="189" t="s">
        <v>125</v>
      </c>
      <c r="Y15" s="182">
        <v>2.5</v>
      </c>
      <c r="Z15" s="189" t="s">
        <v>126</v>
      </c>
      <c r="AA15" s="189">
        <f>W15/Y15</f>
        <v>0.6</v>
      </c>
      <c r="AB15" s="182"/>
      <c r="AC15" s="182"/>
      <c r="AD15" s="182"/>
      <c r="AE15" s="188" t="s">
        <v>130</v>
      </c>
      <c r="AF15" s="189" t="s">
        <v>126</v>
      </c>
      <c r="AG15" s="190">
        <v>0.96</v>
      </c>
      <c r="AH15" s="113"/>
      <c r="AI15" s="113"/>
      <c r="AJ15" s="142"/>
      <c r="AK15" s="113"/>
    </row>
    <row r="16" spans="1:37" ht="11.1" customHeight="1" x14ac:dyDescent="0.25">
      <c r="A16" s="126"/>
      <c r="B16" s="178"/>
      <c r="C16" s="117"/>
      <c r="D16" s="112"/>
      <c r="E16" s="117"/>
      <c r="F16" s="112"/>
      <c r="G16" s="117"/>
      <c r="H16" s="112"/>
      <c r="I16" s="110"/>
      <c r="J16" s="112"/>
      <c r="K16" s="119"/>
      <c r="L16" s="176"/>
      <c r="M16" s="124"/>
      <c r="N16" s="180"/>
      <c r="O16" s="113"/>
      <c r="P16" s="123"/>
      <c r="Q16" s="142"/>
      <c r="R16" s="37"/>
      <c r="S16" s="167"/>
      <c r="T16" s="113"/>
      <c r="U16" s="188" t="s">
        <v>127</v>
      </c>
      <c r="V16" s="189" t="s">
        <v>100</v>
      </c>
      <c r="W16" s="182">
        <v>0.7</v>
      </c>
      <c r="X16" s="189" t="s">
        <v>128</v>
      </c>
      <c r="Y16" s="182">
        <v>0.8</v>
      </c>
      <c r="Z16" s="189" t="s">
        <v>99</v>
      </c>
      <c r="AA16" s="182">
        <v>2.15</v>
      </c>
      <c r="AB16" s="189" t="s">
        <v>129</v>
      </c>
      <c r="AC16" s="189">
        <f>W16/(Y16+AA16)</f>
        <v>0.23728813559322032</v>
      </c>
      <c r="AD16" s="182"/>
      <c r="AE16" s="188" t="s">
        <v>131</v>
      </c>
      <c r="AF16" s="189" t="s">
        <v>126</v>
      </c>
      <c r="AG16" s="190">
        <v>0.97899999999999998</v>
      </c>
      <c r="AH16" s="113"/>
      <c r="AI16" s="123"/>
      <c r="AJ16" s="142"/>
      <c r="AK16" s="113"/>
    </row>
    <row r="17" spans="1:37" ht="11.1" customHeight="1" x14ac:dyDescent="0.25">
      <c r="A17" s="179"/>
      <c r="B17" s="180"/>
      <c r="C17" s="117"/>
      <c r="D17" s="112"/>
      <c r="E17" s="117"/>
      <c r="F17" s="112"/>
      <c r="G17" s="117"/>
      <c r="H17" s="112"/>
      <c r="I17" s="178"/>
      <c r="J17" s="178"/>
      <c r="K17" s="113"/>
      <c r="L17" s="110"/>
      <c r="M17" s="181"/>
      <c r="N17" s="180"/>
      <c r="O17" s="113"/>
      <c r="P17" s="123"/>
      <c r="Q17" s="142"/>
      <c r="R17" s="37"/>
      <c r="S17" s="167"/>
      <c r="T17" s="113"/>
      <c r="U17" s="191" t="s">
        <v>132</v>
      </c>
      <c r="V17" s="189" t="s">
        <v>126</v>
      </c>
      <c r="W17" s="250">
        <f>AG15</f>
        <v>0.96</v>
      </c>
      <c r="X17" s="250"/>
      <c r="Y17" s="189" t="s">
        <v>102</v>
      </c>
      <c r="Z17" s="250">
        <f>AG16</f>
        <v>0.97899999999999998</v>
      </c>
      <c r="AA17" s="250"/>
      <c r="AB17" s="115"/>
      <c r="AC17" s="189"/>
      <c r="AD17" s="189"/>
      <c r="AE17" s="188"/>
      <c r="AF17" s="189" t="s">
        <v>126</v>
      </c>
      <c r="AG17" s="192">
        <f>W17*Z17</f>
        <v>0.9398399999999999</v>
      </c>
      <c r="AH17" s="113"/>
      <c r="AI17" s="123"/>
      <c r="AJ17" s="142"/>
      <c r="AK17" s="113"/>
    </row>
    <row r="18" spans="1:37" ht="11.1" customHeight="1" x14ac:dyDescent="0.25">
      <c r="A18" s="179"/>
      <c r="B18" s="180"/>
      <c r="C18" s="117"/>
      <c r="D18" s="112"/>
      <c r="E18" s="117"/>
      <c r="F18" s="112"/>
      <c r="G18" s="117"/>
      <c r="H18" s="112"/>
      <c r="I18" s="183"/>
      <c r="J18" s="112"/>
      <c r="K18" s="110"/>
      <c r="L18" s="110"/>
      <c r="M18" s="181"/>
      <c r="N18" s="180"/>
      <c r="O18" s="113"/>
      <c r="P18" s="123"/>
      <c r="Q18" s="142"/>
      <c r="R18" s="113"/>
      <c r="S18" s="42"/>
      <c r="T18" s="179"/>
      <c r="U18" s="113"/>
      <c r="V18" s="115"/>
      <c r="W18" s="115"/>
      <c r="X18" s="115"/>
      <c r="Y18" s="115"/>
      <c r="Z18" s="115"/>
      <c r="AA18" s="115"/>
      <c r="AB18" s="113"/>
      <c r="AC18" s="113"/>
      <c r="AD18" s="113"/>
      <c r="AE18" s="113"/>
      <c r="AF18" s="123"/>
      <c r="AG18" s="113"/>
      <c r="AH18" s="113"/>
      <c r="AI18" s="113"/>
      <c r="AJ18" s="142"/>
      <c r="AK18" s="113"/>
    </row>
    <row r="19" spans="1:37" ht="11.1" customHeight="1" x14ac:dyDescent="0.25">
      <c r="A19" s="179"/>
      <c r="B19" s="180"/>
      <c r="C19" s="117"/>
      <c r="D19" s="112"/>
      <c r="E19" s="117"/>
      <c r="F19" s="112"/>
      <c r="G19" s="117"/>
      <c r="H19" s="112"/>
      <c r="I19" s="110"/>
      <c r="J19" s="112"/>
      <c r="K19" s="110"/>
      <c r="L19" s="110"/>
      <c r="M19" s="181"/>
      <c r="N19" s="180"/>
      <c r="O19" s="113"/>
      <c r="P19" s="123"/>
      <c r="Q19" s="142"/>
      <c r="R19" s="113"/>
      <c r="S19" s="43"/>
      <c r="T19" s="126" t="s">
        <v>39</v>
      </c>
      <c r="U19" s="178" t="s">
        <v>106</v>
      </c>
      <c r="V19" s="117"/>
      <c r="W19" s="112"/>
      <c r="X19" s="117"/>
      <c r="Y19" s="112"/>
      <c r="Z19" s="117"/>
      <c r="AA19" s="112"/>
      <c r="AB19" s="178"/>
      <c r="AC19" s="178"/>
      <c r="AD19" s="113"/>
      <c r="AE19" s="113"/>
      <c r="AF19" s="119" t="s">
        <v>16</v>
      </c>
      <c r="AG19" s="176" t="s">
        <v>103</v>
      </c>
      <c r="AH19" s="123" t="s">
        <v>42</v>
      </c>
      <c r="AI19" s="123" t="s">
        <v>0</v>
      </c>
      <c r="AJ19" s="177">
        <f>SUM(AG20:AG21)</f>
        <v>188.125</v>
      </c>
      <c r="AK19" s="143" t="s">
        <v>1</v>
      </c>
    </row>
    <row r="20" spans="1:37" ht="11.1" customHeight="1" x14ac:dyDescent="0.25">
      <c r="A20" s="179"/>
      <c r="B20" s="180"/>
      <c r="C20" s="126"/>
      <c r="D20" s="126"/>
      <c r="E20" s="126"/>
      <c r="F20" s="126"/>
      <c r="G20" s="126"/>
      <c r="H20" s="126"/>
      <c r="I20" s="178"/>
      <c r="J20" s="178"/>
      <c r="K20" s="119"/>
      <c r="L20" s="110"/>
      <c r="M20" s="181"/>
      <c r="N20" s="180"/>
      <c r="O20" s="113"/>
      <c r="P20" s="123"/>
      <c r="Q20" s="177"/>
      <c r="R20" s="143"/>
      <c r="S20" s="42"/>
      <c r="T20" s="179" t="str">
        <f>'Gross Wall Calculations (5)'!$AJ$3</f>
        <v xml:space="preserve">1/F-34/F </v>
      </c>
      <c r="U20" s="113"/>
      <c r="V20" s="184" t="s">
        <v>169</v>
      </c>
      <c r="W20" s="185">
        <v>2.15</v>
      </c>
      <c r="X20" s="117"/>
      <c r="Y20" s="112"/>
      <c r="Z20" s="117"/>
      <c r="AA20" s="112"/>
      <c r="AB20" s="183" t="s">
        <v>167</v>
      </c>
      <c r="AC20" s="112">
        <v>2.5</v>
      </c>
      <c r="AD20" s="110" t="s">
        <v>19</v>
      </c>
      <c r="AE20" s="128">
        <v>34</v>
      </c>
      <c r="AF20" s="171" t="s">
        <v>0</v>
      </c>
      <c r="AG20" s="187">
        <f>(W20+Y20+AA20)*AC20*AE20</f>
        <v>182.75</v>
      </c>
      <c r="AH20" s="113" t="s">
        <v>1</v>
      </c>
      <c r="AI20" s="123"/>
      <c r="AJ20" s="142"/>
      <c r="AK20" s="113"/>
    </row>
    <row r="21" spans="1:37" ht="11.1" customHeight="1" x14ac:dyDescent="0.25">
      <c r="A21" s="113"/>
      <c r="B21" s="113"/>
      <c r="C21" s="115"/>
      <c r="D21" s="115"/>
      <c r="E21" s="115"/>
      <c r="F21" s="115"/>
      <c r="G21" s="115"/>
      <c r="H21" s="115"/>
      <c r="I21" s="113"/>
      <c r="J21" s="113"/>
      <c r="K21" s="113"/>
      <c r="L21" s="110"/>
      <c r="M21" s="113"/>
      <c r="N21" s="113"/>
      <c r="O21" s="113"/>
      <c r="P21" s="123"/>
      <c r="Q21" s="142"/>
      <c r="R21" s="113"/>
      <c r="S21" s="167"/>
      <c r="T21" s="179" t="str">
        <f>'Gross Wall Calculations (5)'!$AJ$4</f>
        <v>35/F</v>
      </c>
      <c r="U21" s="113"/>
      <c r="V21" s="184" t="s">
        <v>169</v>
      </c>
      <c r="W21" s="185">
        <v>2.15</v>
      </c>
      <c r="X21" s="117"/>
      <c r="Y21" s="112"/>
      <c r="Z21" s="117"/>
      <c r="AA21" s="112"/>
      <c r="AB21" s="183" t="s">
        <v>167</v>
      </c>
      <c r="AC21" s="112">
        <v>2.5</v>
      </c>
      <c r="AD21" s="110" t="s">
        <v>19</v>
      </c>
      <c r="AE21" s="128">
        <v>1</v>
      </c>
      <c r="AF21" s="171" t="s">
        <v>0</v>
      </c>
      <c r="AG21" s="187">
        <f>(W21+Y21+AA21)*AC21*AE21</f>
        <v>5.375</v>
      </c>
      <c r="AH21" s="113" t="s">
        <v>1</v>
      </c>
      <c r="AI21" s="113"/>
      <c r="AJ21" s="142"/>
      <c r="AK21" s="113"/>
    </row>
    <row r="22" spans="1:37" ht="11.1" customHeight="1" x14ac:dyDescent="0.25">
      <c r="A22" s="113"/>
      <c r="B22" s="113"/>
      <c r="C22" s="115"/>
      <c r="D22" s="115"/>
      <c r="E22" s="115"/>
      <c r="F22" s="115"/>
      <c r="G22" s="115"/>
      <c r="H22" s="115"/>
      <c r="I22" s="113"/>
      <c r="J22" s="113"/>
      <c r="K22" s="113"/>
      <c r="L22" s="110"/>
      <c r="M22" s="113"/>
      <c r="N22" s="113"/>
      <c r="O22" s="113"/>
      <c r="P22" s="123"/>
      <c r="Q22" s="142"/>
      <c r="R22" s="113"/>
      <c r="S22" s="167"/>
      <c r="T22" s="179"/>
      <c r="U22" s="188" t="s">
        <v>124</v>
      </c>
      <c r="V22" s="189" t="s">
        <v>100</v>
      </c>
      <c r="W22" s="182">
        <v>1.5</v>
      </c>
      <c r="X22" s="189" t="s">
        <v>125</v>
      </c>
      <c r="Y22" s="182">
        <v>2.5</v>
      </c>
      <c r="Z22" s="189" t="s">
        <v>126</v>
      </c>
      <c r="AA22" s="189">
        <f>W22/Y22</f>
        <v>0.6</v>
      </c>
      <c r="AB22" s="182"/>
      <c r="AC22" s="182"/>
      <c r="AD22" s="182"/>
      <c r="AE22" s="188" t="s">
        <v>130</v>
      </c>
      <c r="AF22" s="189" t="s">
        <v>126</v>
      </c>
      <c r="AG22" s="190">
        <v>0.96</v>
      </c>
      <c r="AH22" s="113"/>
      <c r="AI22" s="113"/>
      <c r="AJ22" s="142"/>
      <c r="AK22" s="113"/>
    </row>
    <row r="23" spans="1:37" ht="11.1" customHeight="1" x14ac:dyDescent="0.25">
      <c r="A23" s="113"/>
      <c r="B23" s="113"/>
      <c r="C23" s="115"/>
      <c r="D23" s="115"/>
      <c r="E23" s="115"/>
      <c r="F23" s="115"/>
      <c r="G23" s="115"/>
      <c r="H23" s="115"/>
      <c r="I23" s="113"/>
      <c r="J23" s="113"/>
      <c r="K23" s="113"/>
      <c r="L23" s="110"/>
      <c r="M23" s="113"/>
      <c r="N23" s="113"/>
      <c r="O23" s="113"/>
      <c r="P23" s="123"/>
      <c r="Q23" s="142"/>
      <c r="R23" s="113"/>
      <c r="S23" s="167"/>
      <c r="T23" s="113"/>
      <c r="U23" s="188" t="s">
        <v>127</v>
      </c>
      <c r="V23" s="189" t="s">
        <v>100</v>
      </c>
      <c r="W23" s="182">
        <v>0.7</v>
      </c>
      <c r="X23" s="189" t="s">
        <v>128</v>
      </c>
      <c r="Y23" s="182">
        <v>0.7</v>
      </c>
      <c r="Z23" s="189" t="s">
        <v>99</v>
      </c>
      <c r="AA23" s="182">
        <v>2.15</v>
      </c>
      <c r="AB23" s="189" t="s">
        <v>129</v>
      </c>
      <c r="AC23" s="189">
        <f>W23/(Y23+AA23)</f>
        <v>0.24561403508771931</v>
      </c>
      <c r="AD23" s="182"/>
      <c r="AE23" s="188" t="s">
        <v>131</v>
      </c>
      <c r="AF23" s="189" t="s">
        <v>126</v>
      </c>
      <c r="AG23" s="190">
        <v>0.97899999999999998</v>
      </c>
      <c r="AH23" s="113"/>
      <c r="AI23" s="123"/>
      <c r="AJ23" s="142"/>
      <c r="AK23" s="113"/>
    </row>
    <row r="24" spans="1:37" ht="11.1" customHeight="1" x14ac:dyDescent="0.25">
      <c r="A24" s="179"/>
      <c r="B24" s="180"/>
      <c r="C24" s="117"/>
      <c r="D24" s="112"/>
      <c r="E24" s="117"/>
      <c r="F24" s="112"/>
      <c r="G24" s="117"/>
      <c r="H24" s="112"/>
      <c r="I24" s="183"/>
      <c r="J24" s="112"/>
      <c r="K24" s="110"/>
      <c r="L24" s="110"/>
      <c r="M24" s="181"/>
      <c r="N24" s="180"/>
      <c r="O24" s="113"/>
      <c r="P24" s="123"/>
      <c r="Q24" s="142"/>
      <c r="R24" s="113"/>
      <c r="S24" s="167"/>
      <c r="T24" s="113"/>
      <c r="U24" s="191" t="s">
        <v>133</v>
      </c>
      <c r="V24" s="189" t="s">
        <v>126</v>
      </c>
      <c r="W24" s="250">
        <f>AG22</f>
        <v>0.96</v>
      </c>
      <c r="X24" s="250"/>
      <c r="Y24" s="189" t="s">
        <v>102</v>
      </c>
      <c r="Z24" s="250">
        <f>AG23</f>
        <v>0.97899999999999998</v>
      </c>
      <c r="AA24" s="250"/>
      <c r="AB24" s="115"/>
      <c r="AC24" s="189"/>
      <c r="AD24" s="189"/>
      <c r="AE24" s="188"/>
      <c r="AF24" s="189" t="s">
        <v>126</v>
      </c>
      <c r="AG24" s="192">
        <f>W24*Z24</f>
        <v>0.9398399999999999</v>
      </c>
      <c r="AH24" s="113"/>
      <c r="AI24" s="123"/>
      <c r="AJ24" s="142"/>
      <c r="AK24" s="113"/>
    </row>
    <row r="25" spans="1:37" ht="11.1" customHeight="1" x14ac:dyDescent="0.25">
      <c r="A25" s="179"/>
      <c r="B25" s="180"/>
      <c r="C25" s="117"/>
      <c r="D25" s="112"/>
      <c r="E25" s="117"/>
      <c r="F25" s="112"/>
      <c r="G25" s="117"/>
      <c r="H25" s="112"/>
      <c r="I25" s="183"/>
      <c r="J25" s="112"/>
      <c r="K25" s="110"/>
      <c r="L25" s="110"/>
      <c r="M25" s="181"/>
      <c r="N25" s="180"/>
      <c r="O25" s="113"/>
      <c r="P25" s="123"/>
      <c r="Q25" s="142"/>
      <c r="R25" s="113"/>
      <c r="S25" s="167"/>
      <c r="T25" s="113"/>
      <c r="U25" s="113"/>
      <c r="V25" s="115"/>
      <c r="W25" s="115"/>
      <c r="X25" s="115"/>
      <c r="Y25" s="115"/>
      <c r="Z25" s="115"/>
      <c r="AA25" s="115"/>
      <c r="AB25" s="113"/>
      <c r="AC25" s="113"/>
      <c r="AD25" s="113"/>
      <c r="AE25" s="113"/>
      <c r="AF25" s="123"/>
      <c r="AG25" s="113"/>
      <c r="AH25" s="113"/>
      <c r="AI25" s="113"/>
      <c r="AJ25" s="142"/>
      <c r="AK25" s="113"/>
    </row>
    <row r="26" spans="1:37" ht="11.1" customHeight="1" x14ac:dyDescent="0.25">
      <c r="A26" s="113"/>
      <c r="B26" s="113"/>
      <c r="C26" s="117"/>
      <c r="D26" s="112"/>
      <c r="E26" s="117"/>
      <c r="F26" s="112"/>
      <c r="G26" s="117"/>
      <c r="H26" s="112"/>
      <c r="I26" s="183"/>
      <c r="J26" s="112"/>
      <c r="K26" s="110"/>
      <c r="L26" s="110"/>
      <c r="M26" s="113"/>
      <c r="N26" s="113"/>
      <c r="O26" s="113"/>
      <c r="P26" s="123"/>
      <c r="Q26" s="142"/>
      <c r="R26" s="113"/>
      <c r="S26" s="167"/>
      <c r="T26" s="126" t="s">
        <v>39</v>
      </c>
      <c r="U26" s="178" t="s">
        <v>172</v>
      </c>
      <c r="V26" s="117"/>
      <c r="W26" s="112"/>
      <c r="X26" s="117"/>
      <c r="Y26" s="112"/>
      <c r="Z26" s="117"/>
      <c r="AA26" s="112"/>
      <c r="AB26" s="178"/>
      <c r="AC26" s="178"/>
      <c r="AD26" s="113"/>
      <c r="AE26" s="113"/>
      <c r="AF26" s="119" t="s">
        <v>16</v>
      </c>
      <c r="AG26" s="176" t="s">
        <v>104</v>
      </c>
      <c r="AH26" s="123" t="s">
        <v>42</v>
      </c>
      <c r="AI26" s="123" t="s">
        <v>0</v>
      </c>
      <c r="AJ26" s="177">
        <f>SUM(AG27)</f>
        <v>7.375</v>
      </c>
      <c r="AK26" s="143" t="s">
        <v>1</v>
      </c>
    </row>
    <row r="27" spans="1:37" ht="11.1" customHeight="1" x14ac:dyDescent="0.25">
      <c r="A27" s="113"/>
      <c r="B27" s="113"/>
      <c r="C27" s="126"/>
      <c r="D27" s="126"/>
      <c r="E27" s="126"/>
      <c r="F27" s="126"/>
      <c r="G27" s="126"/>
      <c r="H27" s="126"/>
      <c r="I27" s="178"/>
      <c r="J27" s="178"/>
      <c r="K27" s="119"/>
      <c r="L27" s="113"/>
      <c r="M27" s="113"/>
      <c r="N27" s="113"/>
      <c r="O27" s="113"/>
      <c r="P27" s="113"/>
      <c r="Q27" s="142"/>
      <c r="R27" s="113"/>
      <c r="S27" s="167"/>
      <c r="T27" s="179" t="str">
        <f>'Gross Wall Calculations (5)'!$AJ$5</f>
        <v>36/F</v>
      </c>
      <c r="U27" s="113"/>
      <c r="V27" s="184" t="s">
        <v>169</v>
      </c>
      <c r="W27" s="185">
        <v>2.95</v>
      </c>
      <c r="X27" s="117"/>
      <c r="Y27" s="112"/>
      <c r="Z27" s="117"/>
      <c r="AA27" s="112"/>
      <c r="AB27" s="183" t="s">
        <v>167</v>
      </c>
      <c r="AC27" s="112">
        <v>2.5</v>
      </c>
      <c r="AD27" s="110" t="s">
        <v>19</v>
      </c>
      <c r="AE27" s="128">
        <v>1</v>
      </c>
      <c r="AF27" s="171" t="s">
        <v>0</v>
      </c>
      <c r="AG27" s="187">
        <f>(W27+Y27+AA27)*AC27*AE27</f>
        <v>7.375</v>
      </c>
      <c r="AH27" s="113" t="s">
        <v>1</v>
      </c>
      <c r="AI27" s="113"/>
      <c r="AJ27" s="142"/>
      <c r="AK27" s="113"/>
    </row>
    <row r="28" spans="1:37" ht="11.1" customHeight="1" x14ac:dyDescent="0.25">
      <c r="A28" s="126"/>
      <c r="B28" s="126"/>
      <c r="C28" s="117"/>
      <c r="D28" s="112"/>
      <c r="E28" s="117"/>
      <c r="F28" s="112"/>
      <c r="G28" s="117"/>
      <c r="H28" s="112"/>
      <c r="I28" s="183"/>
      <c r="J28" s="112"/>
      <c r="K28" s="110"/>
      <c r="L28" s="110"/>
      <c r="M28" s="113"/>
      <c r="N28" s="113"/>
      <c r="O28" s="113"/>
      <c r="P28" s="171"/>
      <c r="Q28" s="174"/>
      <c r="R28" s="113"/>
      <c r="S28" s="167"/>
      <c r="T28" s="179"/>
      <c r="U28" s="188" t="s">
        <v>124</v>
      </c>
      <c r="V28" s="189" t="s">
        <v>100</v>
      </c>
      <c r="W28" s="182">
        <v>1.5</v>
      </c>
      <c r="X28" s="189" t="s">
        <v>125</v>
      </c>
      <c r="Y28" s="182">
        <v>2.5</v>
      </c>
      <c r="Z28" s="189" t="s">
        <v>126</v>
      </c>
      <c r="AA28" s="189">
        <f>W28/Y28</f>
        <v>0.6</v>
      </c>
      <c r="AB28" s="182"/>
      <c r="AC28" s="182"/>
      <c r="AD28" s="182"/>
      <c r="AE28" s="191" t="s">
        <v>132</v>
      </c>
      <c r="AF28" s="189" t="s">
        <v>126</v>
      </c>
      <c r="AG28" s="193">
        <v>0.96</v>
      </c>
      <c r="AH28" s="113"/>
      <c r="AI28" s="123"/>
      <c r="AJ28" s="142"/>
      <c r="AK28" s="113"/>
    </row>
    <row r="29" spans="1:37" ht="11.1" customHeight="1" x14ac:dyDescent="0.25">
      <c r="A29" s="113"/>
      <c r="B29" s="113"/>
      <c r="C29" s="117"/>
      <c r="D29" s="112"/>
      <c r="E29" s="117"/>
      <c r="F29" s="112"/>
      <c r="G29" s="117"/>
      <c r="H29" s="112"/>
      <c r="I29" s="183"/>
      <c r="J29" s="112"/>
      <c r="K29" s="110"/>
      <c r="L29" s="110"/>
      <c r="M29" s="113"/>
      <c r="N29" s="113"/>
      <c r="O29" s="113"/>
      <c r="P29" s="123"/>
      <c r="Q29" s="142"/>
      <c r="R29" s="113"/>
      <c r="S29" s="167"/>
      <c r="T29" s="113"/>
      <c r="U29" s="113"/>
      <c r="V29" s="115"/>
      <c r="W29" s="115"/>
      <c r="X29" s="115"/>
      <c r="Y29" s="115"/>
      <c r="Z29" s="115"/>
      <c r="AA29" s="115"/>
      <c r="AB29" s="113"/>
      <c r="AC29" s="113"/>
      <c r="AD29" s="113"/>
      <c r="AE29" s="113"/>
      <c r="AF29" s="123"/>
      <c r="AG29" s="113"/>
      <c r="AH29" s="113"/>
      <c r="AI29" s="113"/>
      <c r="AJ29" s="142"/>
      <c r="AK29" s="113"/>
    </row>
    <row r="30" spans="1:37" ht="11.1" customHeight="1" x14ac:dyDescent="0.25">
      <c r="A30" s="158"/>
      <c r="B30" s="113"/>
      <c r="C30" s="117"/>
      <c r="D30" s="112"/>
      <c r="E30" s="117"/>
      <c r="F30" s="112"/>
      <c r="G30" s="117"/>
      <c r="H30" s="112"/>
      <c r="I30" s="183"/>
      <c r="J30" s="112"/>
      <c r="K30" s="110"/>
      <c r="L30" s="110"/>
      <c r="M30" s="113"/>
      <c r="N30" s="113"/>
      <c r="O30" s="113"/>
      <c r="P30" s="123"/>
      <c r="Q30" s="142"/>
      <c r="R30" s="113"/>
      <c r="S30" s="167"/>
      <c r="T30" s="126" t="s">
        <v>39</v>
      </c>
      <c r="U30" s="178" t="s">
        <v>107</v>
      </c>
      <c r="V30" s="126"/>
      <c r="W30" s="126"/>
      <c r="X30" s="126"/>
      <c r="Y30" s="126"/>
      <c r="Z30" s="126"/>
      <c r="AA30" s="126"/>
      <c r="AB30" s="178"/>
      <c r="AC30" s="178"/>
      <c r="AD30" s="113"/>
      <c r="AE30" s="113"/>
      <c r="AF30" s="119" t="s">
        <v>16</v>
      </c>
      <c r="AG30" s="176" t="s">
        <v>109</v>
      </c>
      <c r="AH30" s="123" t="s">
        <v>42</v>
      </c>
      <c r="AI30" s="123" t="s">
        <v>0</v>
      </c>
      <c r="AJ30" s="177">
        <f>SUM(AG31:AG32)</f>
        <v>56.000000000000007</v>
      </c>
      <c r="AK30" s="143" t="s">
        <v>1</v>
      </c>
    </row>
    <row r="31" spans="1:37" ht="11.1" customHeight="1" x14ac:dyDescent="0.25">
      <c r="A31" s="126"/>
      <c r="B31" s="126"/>
      <c r="C31" s="115"/>
      <c r="D31" s="115"/>
      <c r="E31" s="115"/>
      <c r="F31" s="115"/>
      <c r="G31" s="115"/>
      <c r="H31" s="115"/>
      <c r="I31" s="113"/>
      <c r="J31" s="113"/>
      <c r="K31" s="113"/>
      <c r="L31" s="176"/>
      <c r="M31" s="124"/>
      <c r="N31" s="113"/>
      <c r="O31" s="113"/>
      <c r="P31" s="123"/>
      <c r="Q31" s="177"/>
      <c r="R31" s="143"/>
      <c r="S31" s="167"/>
      <c r="T31" s="179" t="str">
        <f>'Gross Wall Calculations (5)'!$AJ$3</f>
        <v xml:space="preserve">1/F-34/F </v>
      </c>
      <c r="U31" s="113"/>
      <c r="V31" s="184" t="s">
        <v>169</v>
      </c>
      <c r="W31" s="185">
        <v>0.8</v>
      </c>
      <c r="X31" s="117"/>
      <c r="Y31" s="112"/>
      <c r="Z31" s="117"/>
      <c r="AA31" s="112"/>
      <c r="AB31" s="183" t="s">
        <v>167</v>
      </c>
      <c r="AC31" s="112">
        <v>2</v>
      </c>
      <c r="AD31" s="110" t="s">
        <v>19</v>
      </c>
      <c r="AE31" s="128">
        <v>34</v>
      </c>
      <c r="AF31" s="171" t="s">
        <v>0</v>
      </c>
      <c r="AG31" s="187">
        <f>(W31+Y31+AA31)*AC31*AE31</f>
        <v>54.400000000000006</v>
      </c>
      <c r="AH31" s="113" t="s">
        <v>1</v>
      </c>
      <c r="AI31" s="123"/>
      <c r="AJ31" s="142"/>
      <c r="AK31" s="113"/>
    </row>
    <row r="32" spans="1:37" ht="11.1" customHeight="1" x14ac:dyDescent="0.25">
      <c r="A32" s="113"/>
      <c r="B32" s="113"/>
      <c r="C32" s="115"/>
      <c r="D32" s="115"/>
      <c r="E32" s="115"/>
      <c r="F32" s="115"/>
      <c r="G32" s="115"/>
      <c r="H32" s="115"/>
      <c r="I32" s="113"/>
      <c r="J32" s="113"/>
      <c r="K32" s="113"/>
      <c r="L32" s="110"/>
      <c r="M32" s="113"/>
      <c r="N32" s="113"/>
      <c r="O32" s="113"/>
      <c r="P32" s="123"/>
      <c r="Q32" s="142"/>
      <c r="R32" s="113"/>
      <c r="S32" s="167"/>
      <c r="T32" s="179" t="str">
        <f>'Gross Wall Calculations (5)'!$AJ$4</f>
        <v>35/F</v>
      </c>
      <c r="U32" s="113"/>
      <c r="V32" s="184" t="s">
        <v>169</v>
      </c>
      <c r="W32" s="185">
        <v>0.8</v>
      </c>
      <c r="X32" s="117"/>
      <c r="Y32" s="112"/>
      <c r="Z32" s="117"/>
      <c r="AA32" s="112"/>
      <c r="AB32" s="183" t="s">
        <v>167</v>
      </c>
      <c r="AC32" s="112">
        <v>2</v>
      </c>
      <c r="AD32" s="110" t="s">
        <v>19</v>
      </c>
      <c r="AE32" s="128">
        <v>1</v>
      </c>
      <c r="AF32" s="171" t="s">
        <v>0</v>
      </c>
      <c r="AG32" s="187">
        <f>(W32+Y32+AA32)*AC32*AE32</f>
        <v>1.6</v>
      </c>
      <c r="AH32" s="113" t="s">
        <v>1</v>
      </c>
      <c r="AI32" s="123"/>
      <c r="AJ32" s="142"/>
      <c r="AK32" s="113"/>
    </row>
    <row r="33" spans="1:37" ht="11.1" customHeight="1" x14ac:dyDescent="0.25">
      <c r="A33" s="126"/>
      <c r="B33" s="126"/>
      <c r="C33" s="115"/>
      <c r="D33" s="115"/>
      <c r="E33" s="115"/>
      <c r="F33" s="115"/>
      <c r="G33" s="115"/>
      <c r="H33" s="115"/>
      <c r="I33" s="113"/>
      <c r="J33" s="113"/>
      <c r="K33" s="113"/>
      <c r="L33" s="176"/>
      <c r="M33" s="124"/>
      <c r="N33" s="113"/>
      <c r="O33" s="113"/>
      <c r="P33" s="123"/>
      <c r="Q33" s="142"/>
      <c r="R33" s="113"/>
      <c r="S33" s="167"/>
      <c r="T33" s="179"/>
      <c r="U33" s="188" t="s">
        <v>127</v>
      </c>
      <c r="V33" s="189" t="s">
        <v>100</v>
      </c>
      <c r="W33" s="182">
        <v>0.7</v>
      </c>
      <c r="X33" s="189" t="s">
        <v>125</v>
      </c>
      <c r="Y33" s="182">
        <v>0.8</v>
      </c>
      <c r="Z33" s="189" t="s">
        <v>126</v>
      </c>
      <c r="AA33" s="189">
        <f>W33/Y33</f>
        <v>0.87499999999999989</v>
      </c>
      <c r="AB33" s="182"/>
      <c r="AC33" s="182"/>
      <c r="AD33" s="182"/>
      <c r="AE33" s="191" t="s">
        <v>132</v>
      </c>
      <c r="AF33" s="189" t="s">
        <v>126</v>
      </c>
      <c r="AG33" s="193">
        <v>0.97699999999999998</v>
      </c>
      <c r="AH33" s="113"/>
      <c r="AI33" s="113"/>
      <c r="AJ33" s="142"/>
      <c r="AK33" s="113"/>
    </row>
    <row r="34" spans="1:37" ht="11.1" customHeight="1" x14ac:dyDescent="0.25">
      <c r="A34" s="113"/>
      <c r="B34" s="113"/>
      <c r="C34" s="115"/>
      <c r="D34" s="115"/>
      <c r="E34" s="115"/>
      <c r="F34" s="115"/>
      <c r="G34" s="115"/>
      <c r="H34" s="115"/>
      <c r="I34" s="113"/>
      <c r="J34" s="113"/>
      <c r="K34" s="113"/>
      <c r="L34" s="110"/>
      <c r="M34" s="113"/>
      <c r="N34" s="113"/>
      <c r="O34" s="113"/>
      <c r="P34" s="123"/>
      <c r="Q34" s="142"/>
      <c r="R34" s="113"/>
      <c r="S34" s="167"/>
      <c r="T34" s="113"/>
      <c r="U34" s="113"/>
      <c r="V34" s="115"/>
      <c r="W34" s="115"/>
      <c r="X34" s="115"/>
      <c r="Y34" s="115"/>
      <c r="Z34" s="115"/>
      <c r="AA34" s="115"/>
      <c r="AB34" s="113"/>
      <c r="AC34" s="113"/>
      <c r="AD34" s="113"/>
      <c r="AE34" s="113"/>
      <c r="AF34" s="123"/>
      <c r="AG34" s="113"/>
      <c r="AH34" s="113"/>
      <c r="AI34" s="113"/>
      <c r="AJ34" s="142"/>
      <c r="AK34" s="113"/>
    </row>
    <row r="35" spans="1:37" ht="11.1" customHeight="1" x14ac:dyDescent="0.25">
      <c r="A35" s="179"/>
      <c r="B35" s="120"/>
      <c r="C35" s="37"/>
      <c r="D35" s="37"/>
      <c r="E35" s="37"/>
      <c r="F35" s="37"/>
      <c r="G35" s="37"/>
      <c r="H35" s="37"/>
      <c r="I35" s="113"/>
      <c r="J35" s="113"/>
      <c r="K35" s="113"/>
      <c r="L35" s="110"/>
      <c r="M35" s="181"/>
      <c r="N35" s="117"/>
      <c r="O35" s="113"/>
      <c r="P35" s="123"/>
      <c r="Q35" s="142"/>
      <c r="R35" s="113"/>
      <c r="S35" s="167"/>
      <c r="T35" s="126" t="s">
        <v>39</v>
      </c>
      <c r="U35" s="178" t="s">
        <v>108</v>
      </c>
      <c r="V35" s="126"/>
      <c r="W35" s="126"/>
      <c r="X35" s="126"/>
      <c r="Y35" s="126"/>
      <c r="Z35" s="126"/>
      <c r="AA35" s="126"/>
      <c r="AB35" s="178"/>
      <c r="AC35" s="178"/>
      <c r="AD35" s="113"/>
      <c r="AE35" s="113"/>
      <c r="AF35" s="119" t="s">
        <v>16</v>
      </c>
      <c r="AG35" s="176" t="s">
        <v>110</v>
      </c>
      <c r="AH35" s="123" t="s">
        <v>42</v>
      </c>
      <c r="AI35" s="123" t="s">
        <v>0</v>
      </c>
      <c r="AJ35" s="177">
        <f>SUM(AG36:AG37)</f>
        <v>48.999999999999993</v>
      </c>
      <c r="AK35" s="143" t="s">
        <v>1</v>
      </c>
    </row>
    <row r="36" spans="1:37" ht="11.1" customHeight="1" x14ac:dyDescent="0.25">
      <c r="A36" s="179"/>
      <c r="B36" s="120"/>
      <c r="C36" s="117"/>
      <c r="D36" s="112"/>
      <c r="E36" s="117"/>
      <c r="F36" s="112"/>
      <c r="G36" s="117"/>
      <c r="H36" s="112"/>
      <c r="I36" s="110"/>
      <c r="J36" s="112"/>
      <c r="K36" s="110"/>
      <c r="L36" s="110"/>
      <c r="M36" s="181"/>
      <c r="N36" s="117"/>
      <c r="O36" s="113"/>
      <c r="P36" s="123"/>
      <c r="Q36" s="142"/>
      <c r="R36" s="113"/>
      <c r="S36" s="167"/>
      <c r="T36" s="179" t="str">
        <f>'Gross Wall Calculations (5)'!$AJ$3</f>
        <v xml:space="preserve">1/F-34/F </v>
      </c>
      <c r="U36" s="113"/>
      <c r="V36" s="184" t="s">
        <v>169</v>
      </c>
      <c r="W36" s="185">
        <v>0.7</v>
      </c>
      <c r="X36" s="117"/>
      <c r="Y36" s="112"/>
      <c r="Z36" s="117"/>
      <c r="AA36" s="112"/>
      <c r="AB36" s="183" t="s">
        <v>167</v>
      </c>
      <c r="AC36" s="112">
        <v>2</v>
      </c>
      <c r="AD36" s="110" t="s">
        <v>19</v>
      </c>
      <c r="AE36" s="128">
        <v>34</v>
      </c>
      <c r="AF36" s="171" t="s">
        <v>0</v>
      </c>
      <c r="AG36" s="187">
        <f>(W36+Y36+AA36)*AC36*AE36</f>
        <v>47.599999999999994</v>
      </c>
      <c r="AH36" s="113" t="s">
        <v>1</v>
      </c>
      <c r="AI36" s="113"/>
      <c r="AJ36" s="142"/>
      <c r="AK36" s="113"/>
    </row>
    <row r="37" spans="1:37" ht="11.1" customHeight="1" x14ac:dyDescent="0.25">
      <c r="A37" s="179"/>
      <c r="B37" s="120"/>
      <c r="C37" s="117"/>
      <c r="D37" s="112"/>
      <c r="E37" s="117"/>
      <c r="F37" s="112"/>
      <c r="G37" s="117"/>
      <c r="H37" s="112"/>
      <c r="I37" s="110"/>
      <c r="J37" s="112"/>
      <c r="K37" s="110"/>
      <c r="L37" s="110"/>
      <c r="M37" s="181"/>
      <c r="N37" s="117"/>
      <c r="O37" s="113"/>
      <c r="P37" s="123"/>
      <c r="Q37" s="142"/>
      <c r="R37" s="113"/>
      <c r="S37" s="167"/>
      <c r="T37" s="179" t="str">
        <f>'Gross Wall Calculations (5)'!$AJ$4</f>
        <v>35/F</v>
      </c>
      <c r="U37" s="113"/>
      <c r="V37" s="184" t="s">
        <v>169</v>
      </c>
      <c r="W37" s="185">
        <v>0.7</v>
      </c>
      <c r="X37" s="117"/>
      <c r="Y37" s="112"/>
      <c r="Z37" s="117"/>
      <c r="AA37" s="112"/>
      <c r="AB37" s="183" t="s">
        <v>167</v>
      </c>
      <c r="AC37" s="112">
        <v>2</v>
      </c>
      <c r="AD37" s="110" t="s">
        <v>19</v>
      </c>
      <c r="AE37" s="128">
        <v>1</v>
      </c>
      <c r="AF37" s="171" t="s">
        <v>0</v>
      </c>
      <c r="AG37" s="187">
        <f>(W37+Y37+AA37)*AC37*AE37</f>
        <v>1.4</v>
      </c>
      <c r="AH37" s="113" t="s">
        <v>1</v>
      </c>
      <c r="AI37" s="123"/>
      <c r="AJ37" s="142"/>
      <c r="AK37" s="113"/>
    </row>
    <row r="38" spans="1:37" ht="11.1" customHeight="1" x14ac:dyDescent="0.25">
      <c r="A38" s="179"/>
      <c r="B38" s="120"/>
      <c r="C38" s="117"/>
      <c r="D38" s="112"/>
      <c r="E38" s="117"/>
      <c r="F38" s="112"/>
      <c r="G38" s="117"/>
      <c r="H38" s="112"/>
      <c r="I38" s="110"/>
      <c r="J38" s="112"/>
      <c r="K38" s="110"/>
      <c r="L38" s="110"/>
      <c r="M38" s="181"/>
      <c r="N38" s="117"/>
      <c r="O38" s="113"/>
      <c r="P38" s="123"/>
      <c r="Q38" s="142"/>
      <c r="R38" s="113"/>
      <c r="S38" s="167"/>
      <c r="T38" s="113"/>
      <c r="U38" s="188" t="s">
        <v>127</v>
      </c>
      <c r="V38" s="189" t="s">
        <v>100</v>
      </c>
      <c r="W38" s="182">
        <v>0.7</v>
      </c>
      <c r="X38" s="189" t="s">
        <v>125</v>
      </c>
      <c r="Y38" s="182">
        <v>0.7</v>
      </c>
      <c r="Z38" s="189" t="s">
        <v>126</v>
      </c>
      <c r="AA38" s="189">
        <f>W38/Y38</f>
        <v>1</v>
      </c>
      <c r="AB38" s="182"/>
      <c r="AC38" s="182"/>
      <c r="AD38" s="182"/>
      <c r="AE38" s="191" t="s">
        <v>132</v>
      </c>
      <c r="AF38" s="189" t="s">
        <v>126</v>
      </c>
      <c r="AG38" s="193">
        <v>0.97699999999999998</v>
      </c>
      <c r="AH38" s="113"/>
      <c r="AI38" s="113"/>
      <c r="AJ38" s="142"/>
      <c r="AK38" s="113"/>
    </row>
    <row r="39" spans="1:37" ht="11.1" customHeight="1" x14ac:dyDescent="0.25">
      <c r="A39" s="179"/>
      <c r="B39" s="120"/>
      <c r="C39" s="117"/>
      <c r="D39" s="112"/>
      <c r="E39" s="117"/>
      <c r="F39" s="112"/>
      <c r="G39" s="117"/>
      <c r="H39" s="112"/>
      <c r="I39" s="110"/>
      <c r="J39" s="112"/>
      <c r="K39" s="110"/>
      <c r="L39" s="110"/>
      <c r="M39" s="181"/>
      <c r="N39" s="117"/>
      <c r="O39" s="113"/>
      <c r="P39" s="123"/>
      <c r="Q39" s="142"/>
      <c r="R39" s="113"/>
      <c r="S39" s="167"/>
      <c r="T39" s="113"/>
      <c r="U39" s="188"/>
      <c r="V39" s="189"/>
      <c r="W39" s="182"/>
      <c r="X39" s="189"/>
      <c r="Y39" s="182"/>
      <c r="Z39" s="189"/>
      <c r="AA39" s="189"/>
      <c r="AB39" s="182"/>
      <c r="AC39" s="182"/>
      <c r="AD39" s="182"/>
      <c r="AE39" s="191"/>
      <c r="AF39" s="189"/>
      <c r="AG39" s="193"/>
      <c r="AH39" s="113"/>
      <c r="AI39" s="113"/>
      <c r="AJ39" s="142"/>
      <c r="AK39" s="113"/>
    </row>
    <row r="40" spans="1:37" ht="11.1" customHeight="1" x14ac:dyDescent="0.25">
      <c r="A40" s="179"/>
      <c r="B40" s="120"/>
      <c r="C40" s="117"/>
      <c r="D40" s="112"/>
      <c r="E40" s="117"/>
      <c r="F40" s="112"/>
      <c r="G40" s="117"/>
      <c r="H40" s="112"/>
      <c r="I40" s="110"/>
      <c r="J40" s="112"/>
      <c r="K40" s="110"/>
      <c r="L40" s="110"/>
      <c r="M40" s="181"/>
      <c r="N40" s="117"/>
      <c r="O40" s="113"/>
      <c r="P40" s="123"/>
      <c r="Q40" s="142"/>
      <c r="R40" s="113"/>
      <c r="S40" s="167"/>
      <c r="T40" s="126" t="s">
        <v>39</v>
      </c>
      <c r="U40" s="178" t="s">
        <v>107</v>
      </c>
      <c r="V40" s="126"/>
      <c r="W40" s="126"/>
      <c r="X40" s="126"/>
      <c r="Y40" s="126"/>
      <c r="Z40" s="126"/>
      <c r="AA40" s="126"/>
      <c r="AB40" s="178"/>
      <c r="AC40" s="178"/>
      <c r="AD40" s="113"/>
      <c r="AE40" s="113"/>
      <c r="AF40" s="119" t="s">
        <v>16</v>
      </c>
      <c r="AG40" s="176" t="s">
        <v>173</v>
      </c>
      <c r="AH40" s="123" t="s">
        <v>42</v>
      </c>
      <c r="AI40" s="123" t="s">
        <v>0</v>
      </c>
      <c r="AJ40" s="177">
        <f>SUM(AG41)</f>
        <v>12.2</v>
      </c>
      <c r="AK40" s="143" t="s">
        <v>1</v>
      </c>
    </row>
    <row r="41" spans="1:37" ht="11.1" customHeight="1" x14ac:dyDescent="0.25">
      <c r="A41" s="179"/>
      <c r="B41" s="120"/>
      <c r="C41" s="117"/>
      <c r="D41" s="112"/>
      <c r="E41" s="117"/>
      <c r="F41" s="112"/>
      <c r="G41" s="117"/>
      <c r="H41" s="112"/>
      <c r="I41" s="110"/>
      <c r="J41" s="112"/>
      <c r="K41" s="110"/>
      <c r="L41" s="110"/>
      <c r="M41" s="181"/>
      <c r="N41" s="117"/>
      <c r="O41" s="113"/>
      <c r="P41" s="123"/>
      <c r="Q41" s="142"/>
      <c r="R41" s="113"/>
      <c r="S41" s="167"/>
      <c r="T41" s="179" t="str">
        <f>'Gross Wall Calculations (5)'!AJ5</f>
        <v>36/F</v>
      </c>
      <c r="U41" s="113"/>
      <c r="V41" s="184" t="s">
        <v>169</v>
      </c>
      <c r="W41" s="185">
        <v>6.1</v>
      </c>
      <c r="X41" s="117"/>
      <c r="Y41" s="112"/>
      <c r="Z41" s="117"/>
      <c r="AA41" s="112"/>
      <c r="AB41" s="183" t="s">
        <v>167</v>
      </c>
      <c r="AC41" s="112">
        <v>2</v>
      </c>
      <c r="AD41" s="110" t="s">
        <v>19</v>
      </c>
      <c r="AE41" s="128">
        <v>1</v>
      </c>
      <c r="AF41" s="171" t="s">
        <v>0</v>
      </c>
      <c r="AG41" s="187">
        <f>(W41+Y41+AA41)*AC41*AE41</f>
        <v>12.2</v>
      </c>
      <c r="AH41" s="113" t="s">
        <v>1</v>
      </c>
      <c r="AI41" s="123"/>
      <c r="AJ41" s="142"/>
      <c r="AK41" s="113"/>
    </row>
    <row r="42" spans="1:37" ht="11.1" customHeight="1" x14ac:dyDescent="0.25">
      <c r="A42" s="113"/>
      <c r="B42" s="113"/>
      <c r="C42" s="115"/>
      <c r="D42" s="115"/>
      <c r="E42" s="115"/>
      <c r="F42" s="115"/>
      <c r="G42" s="115"/>
      <c r="H42" s="115"/>
      <c r="I42" s="113"/>
      <c r="J42" s="113"/>
      <c r="K42" s="113"/>
      <c r="L42" s="110"/>
      <c r="M42" s="113"/>
      <c r="N42" s="113"/>
      <c r="O42" s="113"/>
      <c r="P42" s="123"/>
      <c r="Q42" s="142"/>
      <c r="R42" s="113"/>
      <c r="S42" s="167"/>
      <c r="T42" s="179"/>
      <c r="U42" s="188" t="s">
        <v>127</v>
      </c>
      <c r="V42" s="189" t="s">
        <v>100</v>
      </c>
      <c r="W42" s="182">
        <v>1.5</v>
      </c>
      <c r="X42" s="189" t="s">
        <v>125</v>
      </c>
      <c r="Y42" s="182">
        <v>6.1</v>
      </c>
      <c r="Z42" s="189" t="s">
        <v>126</v>
      </c>
      <c r="AA42" s="189">
        <f>W42/Y42</f>
        <v>0.24590163934426232</v>
      </c>
      <c r="AB42" s="182"/>
      <c r="AC42" s="182"/>
      <c r="AD42" s="182"/>
      <c r="AE42" s="191" t="s">
        <v>132</v>
      </c>
      <c r="AF42" s="189" t="s">
        <v>126</v>
      </c>
      <c r="AG42" s="193">
        <v>0.97899999999999998</v>
      </c>
      <c r="AH42" s="113"/>
      <c r="AI42" s="123"/>
      <c r="AJ42" s="142"/>
      <c r="AK42" s="113"/>
    </row>
    <row r="43" spans="1:37" ht="11.1" customHeight="1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94"/>
      <c r="S43" s="113"/>
      <c r="T43" s="179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42"/>
      <c r="AK43" s="113"/>
    </row>
    <row r="44" spans="1:37" ht="11.1" customHeight="1" x14ac:dyDescent="0.25">
      <c r="A44" s="156" t="s">
        <v>3</v>
      </c>
      <c r="B44" s="113"/>
      <c r="C44" s="123" t="s">
        <v>0</v>
      </c>
      <c r="D44" s="248">
        <f>Q6</f>
        <v>245.64999999999998</v>
      </c>
      <c r="E44" s="248"/>
      <c r="F44" s="248"/>
      <c r="G44" s="248"/>
      <c r="H44" s="248"/>
      <c r="I44" s="115" t="s">
        <v>187</v>
      </c>
      <c r="J44" s="248">
        <f>Q3</f>
        <v>1159.6025</v>
      </c>
      <c r="K44" s="249"/>
      <c r="L44" s="249"/>
      <c r="M44" s="249"/>
      <c r="N44" s="249"/>
      <c r="O44" s="113"/>
      <c r="P44" s="123" t="s">
        <v>0</v>
      </c>
      <c r="Q44" s="195">
        <f>Q6/Q3</f>
        <v>0.21183983304623782</v>
      </c>
      <c r="R44" s="113"/>
      <c r="S44" s="167"/>
      <c r="T44" s="126" t="s">
        <v>3</v>
      </c>
      <c r="U44" s="113"/>
      <c r="V44" s="123" t="s">
        <v>0</v>
      </c>
      <c r="W44" s="248">
        <f>AJ6</f>
        <v>1209.375</v>
      </c>
      <c r="X44" s="248"/>
      <c r="Y44" s="248"/>
      <c r="Z44" s="248"/>
      <c r="AA44" s="248"/>
      <c r="AB44" s="115" t="s">
        <v>187</v>
      </c>
      <c r="AC44" s="248">
        <f>AJ3</f>
        <v>2292.0974999999999</v>
      </c>
      <c r="AD44" s="249"/>
      <c r="AE44" s="249"/>
      <c r="AF44" s="249"/>
      <c r="AG44" s="249"/>
      <c r="AH44" s="113"/>
      <c r="AI44" s="123" t="s">
        <v>0</v>
      </c>
      <c r="AJ44" s="195">
        <f>AJ6/AJ3</f>
        <v>0.52762807864848682</v>
      </c>
      <c r="AK44" s="113"/>
    </row>
    <row r="45" spans="1:37" ht="11.1" customHeight="1" x14ac:dyDescent="0.25">
      <c r="A45" s="113"/>
      <c r="B45" s="113"/>
      <c r="C45" s="115"/>
      <c r="D45" s="115"/>
      <c r="E45" s="115"/>
      <c r="F45" s="115"/>
      <c r="G45" s="115"/>
      <c r="H45" s="115"/>
      <c r="I45" s="113"/>
      <c r="J45" s="113"/>
      <c r="K45" s="113"/>
      <c r="L45" s="110"/>
      <c r="M45" s="113"/>
      <c r="N45" s="113"/>
      <c r="O45" s="113"/>
      <c r="P45" s="123"/>
      <c r="Q45" s="142"/>
      <c r="R45" s="113"/>
      <c r="S45" s="167"/>
      <c r="T45" s="113"/>
      <c r="U45" s="113"/>
      <c r="V45" s="115"/>
      <c r="W45" s="115"/>
      <c r="X45" s="115"/>
      <c r="Y45" s="115"/>
      <c r="Z45" s="115"/>
      <c r="AA45" s="115"/>
      <c r="AB45" s="113"/>
      <c r="AC45" s="113"/>
      <c r="AD45" s="113"/>
      <c r="AE45" s="113"/>
      <c r="AF45" s="123"/>
      <c r="AG45" s="113"/>
      <c r="AH45" s="113"/>
      <c r="AI45" s="113"/>
      <c r="AJ45" s="113"/>
      <c r="AK45" s="113"/>
    </row>
    <row r="46" spans="1:37" ht="11.1" customHeight="1" x14ac:dyDescent="0.25">
      <c r="A46" s="196" t="s">
        <v>93</v>
      </c>
      <c r="B46" s="113"/>
      <c r="C46" s="117"/>
      <c r="D46" s="112"/>
      <c r="E46" s="117"/>
      <c r="F46" s="112"/>
      <c r="G46" s="117"/>
      <c r="H46" s="112"/>
      <c r="I46" s="110"/>
      <c r="J46" s="117"/>
      <c r="K46" s="110"/>
      <c r="L46" s="110"/>
      <c r="M46" s="113"/>
      <c r="N46" s="113"/>
      <c r="O46" s="113"/>
      <c r="P46" s="123"/>
      <c r="Q46" s="142"/>
      <c r="R46" s="113"/>
      <c r="S46" s="143"/>
      <c r="T46" s="179"/>
      <c r="U46" s="120"/>
      <c r="V46" s="117"/>
      <c r="W46" s="112"/>
      <c r="X46" s="117"/>
      <c r="Y46" s="112"/>
      <c r="Z46" s="117"/>
      <c r="AA46" s="112"/>
      <c r="AB46" s="110"/>
      <c r="AC46" s="117"/>
      <c r="AD46" s="110"/>
      <c r="AE46" s="110"/>
      <c r="AF46" s="171"/>
      <c r="AG46" s="117"/>
      <c r="AH46" s="113"/>
      <c r="AI46" s="123"/>
      <c r="AJ46" s="113"/>
      <c r="AK46" s="113"/>
    </row>
    <row r="47" spans="1:37" ht="11.1" customHeight="1" x14ac:dyDescent="0.25">
      <c r="A47" s="196" t="s">
        <v>80</v>
      </c>
      <c r="B47" s="113"/>
      <c r="C47" s="117"/>
      <c r="D47" s="112"/>
      <c r="E47" s="117"/>
      <c r="F47" s="112"/>
      <c r="G47" s="117"/>
      <c r="H47" s="112"/>
      <c r="I47" s="110"/>
      <c r="J47" s="117"/>
      <c r="K47" s="110"/>
      <c r="L47" s="110"/>
      <c r="M47" s="113"/>
      <c r="N47" s="113"/>
      <c r="O47" s="113"/>
      <c r="P47" s="123"/>
      <c r="Q47" s="142"/>
      <c r="R47" s="113"/>
      <c r="S47" s="143"/>
      <c r="T47" s="179"/>
      <c r="U47" s="120"/>
      <c r="V47" s="117"/>
      <c r="W47" s="112"/>
      <c r="X47" s="117"/>
      <c r="Y47" s="112"/>
      <c r="Z47" s="117"/>
      <c r="AA47" s="112"/>
      <c r="AB47" s="110"/>
      <c r="AC47" s="117"/>
      <c r="AD47" s="110"/>
      <c r="AE47" s="110"/>
      <c r="AF47" s="171"/>
      <c r="AG47" s="117"/>
      <c r="AH47" s="113"/>
      <c r="AI47" s="123"/>
      <c r="AJ47" s="113"/>
      <c r="AK47" s="113"/>
    </row>
    <row r="48" spans="1:37" ht="11.1" customHeight="1" x14ac:dyDescent="0.25">
      <c r="I48" s="6"/>
      <c r="J48" s="21"/>
      <c r="K48" s="6"/>
      <c r="S48" s="13"/>
      <c r="T48" s="35"/>
      <c r="U48" s="8"/>
      <c r="AB48" s="6"/>
      <c r="AC48" s="21"/>
      <c r="AD48" s="6"/>
      <c r="AE48" s="6"/>
      <c r="AF48" s="34"/>
      <c r="AG48" s="21"/>
      <c r="AH48" s="22"/>
      <c r="AI48" s="22"/>
      <c r="AJ48" s="22"/>
      <c r="AK48" s="13"/>
    </row>
    <row r="49" spans="1:36" x14ac:dyDescent="0.25">
      <c r="K49" s="6"/>
      <c r="S49" s="13"/>
      <c r="AD49" s="6"/>
      <c r="AE49" s="6"/>
      <c r="AH49" s="22"/>
      <c r="AI49" s="22"/>
      <c r="AJ49" s="22"/>
    </row>
    <row r="50" spans="1:36" x14ac:dyDescent="0.25">
      <c r="S50" s="13"/>
    </row>
    <row r="51" spans="1:36" x14ac:dyDescent="0.25">
      <c r="S51" s="13"/>
    </row>
    <row r="52" spans="1:36" x14ac:dyDescent="0.25">
      <c r="A52" s="13"/>
      <c r="B52" s="13"/>
      <c r="L52" s="15"/>
      <c r="M52" s="13"/>
      <c r="N52" s="13"/>
      <c r="O52" s="13"/>
      <c r="P52" s="16"/>
      <c r="Q52" s="26"/>
      <c r="R52" s="13"/>
      <c r="S52" s="13"/>
    </row>
    <row r="53" spans="1:36" x14ac:dyDescent="0.25">
      <c r="A53" s="38"/>
      <c r="B53" s="38"/>
      <c r="L53" s="39"/>
      <c r="M53" s="13"/>
      <c r="N53" s="13"/>
      <c r="O53" s="13"/>
      <c r="P53" s="16"/>
      <c r="Q53" s="26"/>
      <c r="R53" s="13"/>
      <c r="S53" s="13"/>
    </row>
    <row r="54" spans="1:36" x14ac:dyDescent="0.25">
      <c r="A54" s="14"/>
      <c r="B54" s="14"/>
      <c r="L54" s="15"/>
      <c r="M54" s="40"/>
      <c r="N54" s="41"/>
      <c r="O54" s="41"/>
      <c r="P54" s="16"/>
      <c r="Q54" s="26"/>
      <c r="R54" s="13"/>
      <c r="S54" s="13"/>
    </row>
    <row r="55" spans="1:36" x14ac:dyDescent="0.25">
      <c r="A55" s="14"/>
      <c r="B55" s="14"/>
      <c r="L55" s="15"/>
      <c r="M55" s="40"/>
      <c r="N55" s="14"/>
      <c r="O55" s="14"/>
      <c r="P55" s="16"/>
      <c r="Q55" s="26"/>
      <c r="R55" s="13"/>
      <c r="S55" s="13"/>
    </row>
    <row r="56" spans="1:36" x14ac:dyDescent="0.25">
      <c r="A56" s="14"/>
      <c r="B56" s="14"/>
      <c r="L56" s="15"/>
      <c r="M56" s="40"/>
      <c r="N56" s="14"/>
      <c r="O56" s="14"/>
      <c r="P56" s="16"/>
      <c r="Q56" s="44"/>
      <c r="R56" s="13"/>
      <c r="S56" s="13"/>
    </row>
    <row r="57" spans="1:36" x14ac:dyDescent="0.25">
      <c r="A57" s="13"/>
      <c r="B57" s="13"/>
      <c r="L57" s="15"/>
      <c r="M57" s="13"/>
      <c r="N57" s="13"/>
      <c r="O57" s="13"/>
      <c r="P57" s="16"/>
      <c r="Q57" s="26"/>
      <c r="R57" s="13"/>
      <c r="S57" s="13"/>
    </row>
    <row r="58" spans="1:36" x14ac:dyDescent="0.25">
      <c r="A58" s="38"/>
      <c r="B58" s="38"/>
      <c r="L58" s="39"/>
      <c r="M58" s="13"/>
      <c r="N58" s="13"/>
      <c r="O58" s="13"/>
      <c r="P58" s="16"/>
      <c r="Q58" s="26"/>
      <c r="R58" s="13"/>
      <c r="S58" s="13"/>
    </row>
    <row r="59" spans="1:36" x14ac:dyDescent="0.25">
      <c r="A59" s="14"/>
      <c r="B59" s="14"/>
      <c r="L59" s="15"/>
      <c r="M59" s="40"/>
      <c r="N59" s="41"/>
      <c r="O59" s="41"/>
      <c r="P59" s="16"/>
      <c r="Q59" s="26"/>
      <c r="R59" s="13"/>
      <c r="S59" s="13"/>
    </row>
    <row r="60" spans="1:36" x14ac:dyDescent="0.25">
      <c r="A60" s="14"/>
      <c r="B60" s="14"/>
      <c r="L60" s="15"/>
      <c r="M60" s="40"/>
      <c r="N60" s="14"/>
      <c r="O60" s="14"/>
      <c r="P60" s="16"/>
      <c r="Q60" s="26"/>
      <c r="R60" s="13"/>
      <c r="S60" s="13"/>
    </row>
    <row r="61" spans="1:36" x14ac:dyDescent="0.25">
      <c r="A61" s="14"/>
      <c r="B61" s="14"/>
      <c r="L61" s="15"/>
      <c r="M61" s="40"/>
      <c r="N61" s="14"/>
      <c r="O61" s="14"/>
      <c r="P61" s="16"/>
      <c r="Q61" s="44"/>
      <c r="R61" s="13"/>
      <c r="S61" s="13"/>
    </row>
    <row r="62" spans="1:36" x14ac:dyDescent="0.25">
      <c r="A62" s="13"/>
      <c r="B62" s="13"/>
      <c r="L62" s="15"/>
      <c r="M62" s="13"/>
      <c r="N62" s="13"/>
      <c r="O62" s="13"/>
      <c r="P62" s="16"/>
      <c r="Q62" s="26"/>
      <c r="R62" s="13"/>
      <c r="S62" s="13"/>
    </row>
    <row r="63" spans="1:36" x14ac:dyDescent="0.25">
      <c r="A63" s="38"/>
      <c r="B63" s="38"/>
      <c r="L63" s="39"/>
      <c r="M63" s="13"/>
      <c r="N63" s="13"/>
      <c r="O63" s="13"/>
      <c r="P63" s="16"/>
      <c r="Q63" s="26"/>
      <c r="R63" s="13"/>
      <c r="S63" s="13"/>
    </row>
    <row r="64" spans="1:36" x14ac:dyDescent="0.25">
      <c r="A64" s="14"/>
      <c r="B64" s="14"/>
      <c r="L64" s="15"/>
      <c r="M64" s="40"/>
      <c r="N64" s="41"/>
      <c r="O64" s="41"/>
      <c r="P64" s="16"/>
      <c r="Q64" s="26"/>
      <c r="R64" s="13"/>
      <c r="S64" s="13"/>
    </row>
    <row r="65" spans="1:19" x14ac:dyDescent="0.25">
      <c r="A65" s="14"/>
      <c r="B65" s="14"/>
      <c r="L65" s="15"/>
      <c r="M65" s="40"/>
      <c r="N65" s="14"/>
      <c r="O65" s="14"/>
      <c r="P65" s="16"/>
      <c r="Q65" s="26"/>
      <c r="R65" s="13"/>
      <c r="S65" s="13"/>
    </row>
    <row r="66" spans="1:19" x14ac:dyDescent="0.25">
      <c r="A66" s="14"/>
      <c r="B66" s="14"/>
      <c r="L66" s="15"/>
      <c r="M66" s="40"/>
      <c r="N66" s="14"/>
      <c r="O66" s="14"/>
      <c r="P66" s="16"/>
      <c r="Q66" s="44"/>
      <c r="R66" s="13"/>
      <c r="S66" s="13"/>
    </row>
    <row r="67" spans="1:19" x14ac:dyDescent="0.25">
      <c r="A67" s="13"/>
      <c r="B67" s="13"/>
      <c r="L67" s="15"/>
      <c r="M67" s="13"/>
      <c r="N67" s="13"/>
      <c r="O67" s="13"/>
      <c r="P67" s="16"/>
      <c r="Q67" s="26"/>
      <c r="R67" s="13"/>
      <c r="S67" s="13"/>
    </row>
    <row r="68" spans="1:19" x14ac:dyDescent="0.25">
      <c r="A68" s="38"/>
      <c r="B68" s="38"/>
      <c r="L68" s="39"/>
      <c r="M68" s="13"/>
      <c r="N68" s="13"/>
      <c r="O68" s="13"/>
      <c r="P68" s="16"/>
      <c r="Q68" s="26"/>
      <c r="R68" s="13"/>
      <c r="S68" s="13"/>
    </row>
    <row r="69" spans="1:19" x14ac:dyDescent="0.25">
      <c r="A69" s="14"/>
      <c r="B69" s="14"/>
      <c r="L69" s="15"/>
      <c r="M69" s="40"/>
      <c r="N69" s="41"/>
      <c r="O69" s="41"/>
      <c r="P69" s="16"/>
      <c r="Q69" s="26"/>
      <c r="R69" s="13"/>
      <c r="S69" s="13"/>
    </row>
    <row r="70" spans="1:19" x14ac:dyDescent="0.25">
      <c r="A70" s="14"/>
      <c r="B70" s="14"/>
      <c r="L70" s="15"/>
      <c r="M70" s="40"/>
      <c r="N70" s="14"/>
      <c r="O70" s="14"/>
      <c r="P70" s="16"/>
      <c r="Q70" s="26"/>
      <c r="R70" s="13"/>
      <c r="S70" s="13"/>
    </row>
    <row r="71" spans="1:19" x14ac:dyDescent="0.25">
      <c r="A71" s="14"/>
      <c r="B71" s="14"/>
      <c r="L71" s="15"/>
      <c r="M71" s="40"/>
      <c r="N71" s="14"/>
      <c r="O71" s="14"/>
      <c r="P71" s="16"/>
      <c r="Q71" s="44"/>
      <c r="R71" s="13"/>
      <c r="S71" s="13"/>
    </row>
    <row r="72" spans="1:19" x14ac:dyDescent="0.25">
      <c r="A72" s="13"/>
      <c r="B72" s="13"/>
      <c r="L72" s="15"/>
      <c r="M72" s="13"/>
      <c r="N72" s="13"/>
      <c r="O72" s="13"/>
      <c r="P72" s="16"/>
      <c r="Q72" s="26"/>
      <c r="R72" s="13"/>
      <c r="S72" s="13"/>
    </row>
    <row r="73" spans="1:19" x14ac:dyDescent="0.25">
      <c r="A73" s="14"/>
      <c r="B73" s="13"/>
      <c r="L73" s="15"/>
      <c r="M73" s="13"/>
      <c r="N73" s="13"/>
      <c r="O73" s="13"/>
      <c r="P73" s="16"/>
      <c r="Q73" s="26"/>
      <c r="R73" s="13"/>
      <c r="S73" s="13"/>
    </row>
    <row r="74" spans="1:19" x14ac:dyDescent="0.25">
      <c r="A74" s="13"/>
      <c r="B74" s="14"/>
      <c r="L74" s="15"/>
      <c r="M74" s="40"/>
      <c r="N74" s="14"/>
      <c r="O74" s="14"/>
      <c r="P74" s="16"/>
      <c r="Q74" s="26"/>
      <c r="R74" s="13"/>
      <c r="S74" s="13"/>
    </row>
    <row r="75" spans="1:19" x14ac:dyDescent="0.25">
      <c r="A75" s="13"/>
      <c r="B75" s="14"/>
      <c r="L75" s="15"/>
      <c r="M75" s="40"/>
      <c r="N75" s="14"/>
      <c r="O75" s="14"/>
      <c r="P75" s="16"/>
      <c r="Q75" s="26"/>
      <c r="R75" s="13"/>
      <c r="S75" s="13"/>
    </row>
    <row r="76" spans="1:19" x14ac:dyDescent="0.25">
      <c r="A76" s="13"/>
      <c r="B76" s="13"/>
      <c r="L76" s="15"/>
      <c r="M76" s="13"/>
      <c r="N76" s="13"/>
      <c r="O76" s="13"/>
      <c r="P76" s="16"/>
      <c r="Q76" s="26"/>
      <c r="R76" s="13"/>
      <c r="S76" s="13"/>
    </row>
    <row r="77" spans="1:19" x14ac:dyDescent="0.25">
      <c r="A77" s="13"/>
      <c r="B77" s="13"/>
      <c r="L77" s="15"/>
      <c r="M77" s="13"/>
      <c r="N77" s="13"/>
      <c r="O77" s="13"/>
      <c r="P77" s="16"/>
      <c r="Q77" s="26"/>
      <c r="R77" s="13"/>
      <c r="S77" s="13"/>
    </row>
    <row r="78" spans="1:19" x14ac:dyDescent="0.25">
      <c r="A78" s="14"/>
      <c r="B78" s="13"/>
      <c r="L78" s="15"/>
      <c r="M78" s="13"/>
      <c r="N78" s="13"/>
      <c r="O78" s="13"/>
      <c r="P78" s="16"/>
      <c r="Q78" s="26"/>
      <c r="R78" s="13"/>
      <c r="S78" s="13"/>
    </row>
    <row r="79" spans="1:19" x14ac:dyDescent="0.25">
      <c r="A79" s="13"/>
      <c r="B79" s="14"/>
      <c r="L79" s="15"/>
      <c r="M79" s="40"/>
      <c r="N79" s="14"/>
      <c r="O79" s="14"/>
      <c r="P79" s="16"/>
      <c r="Q79" s="26"/>
      <c r="R79" s="13"/>
      <c r="S79" s="13"/>
    </row>
    <row r="80" spans="1:19" x14ac:dyDescent="0.25">
      <c r="A80" s="13"/>
      <c r="B80" s="14"/>
      <c r="L80" s="15"/>
      <c r="M80" s="40"/>
      <c r="N80" s="14"/>
      <c r="O80" s="14"/>
      <c r="P80" s="16"/>
      <c r="Q80" s="26"/>
      <c r="R80" s="13"/>
      <c r="S80" s="13"/>
    </row>
    <row r="81" spans="1:19" x14ac:dyDescent="0.25">
      <c r="A81" s="13"/>
      <c r="B81" s="13"/>
      <c r="L81" s="15"/>
      <c r="M81" s="13"/>
      <c r="N81" s="13"/>
      <c r="O81" s="13"/>
      <c r="P81" s="16"/>
      <c r="Q81" s="26"/>
      <c r="R81" s="13"/>
      <c r="S81" s="13"/>
    </row>
    <row r="82" spans="1:19" x14ac:dyDescent="0.25">
      <c r="A82" s="13"/>
      <c r="B82" s="13"/>
      <c r="L82" s="15"/>
      <c r="M82" s="13"/>
      <c r="N82" s="13"/>
      <c r="O82" s="13"/>
      <c r="P82" s="16"/>
      <c r="Q82" s="26"/>
      <c r="R82" s="13"/>
      <c r="S82" s="13"/>
    </row>
  </sheetData>
  <mergeCells count="8">
    <mergeCell ref="D44:H44"/>
    <mergeCell ref="J44:N44"/>
    <mergeCell ref="W44:AA44"/>
    <mergeCell ref="AC44:AG44"/>
    <mergeCell ref="W17:X17"/>
    <mergeCell ref="Z17:AA17"/>
    <mergeCell ref="W24:X24"/>
    <mergeCell ref="Z24:AA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view="pageBreakPreview" zoomScale="115" zoomScaleNormal="100" zoomScaleSheetLayoutView="115" workbookViewId="0">
      <selection activeCell="N40" sqref="N40"/>
    </sheetView>
  </sheetViews>
  <sheetFormatPr defaultRowHeight="13.5" x14ac:dyDescent="0.25"/>
  <cols>
    <col min="1" max="1" width="12.85546875" style="4" customWidth="1"/>
    <col min="2" max="2" width="8.7109375" style="4" customWidth="1"/>
    <col min="3" max="3" width="1.7109375" style="5" customWidth="1"/>
    <col min="4" max="4" width="3.28515625" style="5" customWidth="1"/>
    <col min="5" max="5" width="1.7109375" style="5" customWidth="1"/>
    <col min="6" max="6" width="3.28515625" style="5" customWidth="1"/>
    <col min="7" max="7" width="1.7109375" style="5" customWidth="1"/>
    <col min="8" max="8" width="3.28515625" style="5" customWidth="1"/>
    <col min="9" max="9" width="1.7109375" style="4" customWidth="1"/>
    <col min="10" max="10" width="3.28515625" style="4" customWidth="1"/>
    <col min="11" max="11" width="1.7109375" style="4" customWidth="1"/>
    <col min="12" max="12" width="4.7109375" style="6" customWidth="1"/>
    <col min="13" max="13" width="3" style="4" customWidth="1"/>
    <col min="14" max="14" width="5.42578125" style="4" customWidth="1"/>
    <col min="15" max="15" width="3.140625" style="4" customWidth="1"/>
    <col min="16" max="16" width="2" style="7" customWidth="1"/>
    <col min="17" max="17" width="7.140625" style="25" customWidth="1"/>
    <col min="18" max="18" width="3" style="4" customWidth="1"/>
    <col min="19" max="19" width="1.7109375" style="4" customWidth="1"/>
    <col min="20" max="20" width="11.7109375" style="4" customWidth="1"/>
    <col min="21" max="21" width="8.7109375" style="4" customWidth="1"/>
    <col min="22" max="22" width="1.7109375" style="5" customWidth="1"/>
    <col min="23" max="23" width="3.28515625" style="5" customWidth="1"/>
    <col min="24" max="24" width="1.7109375" style="5" customWidth="1"/>
    <col min="25" max="25" width="3.28515625" style="5" customWidth="1"/>
    <col min="26" max="26" width="1.7109375" style="5" customWidth="1"/>
    <col min="27" max="27" width="3.28515625" style="5" customWidth="1"/>
    <col min="28" max="28" width="1.7109375" style="4" customWidth="1"/>
    <col min="29" max="29" width="3.28515625" style="4" customWidth="1"/>
    <col min="30" max="30" width="1.7109375" style="4" customWidth="1"/>
    <col min="31" max="31" width="4.7109375" style="4" customWidth="1"/>
    <col min="32" max="32" width="1.7109375" style="4" customWidth="1"/>
    <col min="33" max="33" width="5.5703125" style="4" customWidth="1"/>
    <col min="34" max="34" width="2.7109375" style="4" customWidth="1"/>
    <col min="35" max="35" width="3" style="4" customWidth="1"/>
    <col min="36" max="36" width="6.7109375" style="4" customWidth="1"/>
    <col min="37" max="37" width="2.85546875" style="4" customWidth="1"/>
    <col min="38" max="16384" width="9.140625" style="4"/>
  </cols>
  <sheetData>
    <row r="1" spans="1:37" ht="15" customHeight="1" x14ac:dyDescent="0.25">
      <c r="A1" s="157" t="str">
        <f>'Gross Glazing Calculations (6)'!A28</f>
        <v>West Elevations</v>
      </c>
      <c r="B1" s="126"/>
      <c r="C1" s="158"/>
      <c r="D1" s="158"/>
      <c r="E1" s="158"/>
      <c r="F1" s="158"/>
      <c r="G1" s="158"/>
      <c r="H1" s="158"/>
      <c r="I1" s="126"/>
      <c r="J1" s="126"/>
      <c r="K1" s="166"/>
      <c r="L1" s="166"/>
      <c r="M1" s="113"/>
      <c r="N1" s="113"/>
      <c r="O1" s="113"/>
      <c r="P1" s="123"/>
      <c r="Q1" s="142"/>
      <c r="R1" s="114"/>
      <c r="S1" s="167"/>
      <c r="T1" s="157" t="str">
        <f>'Gross Glazing Calculations (6)'!A35</f>
        <v>South Elevations</v>
      </c>
      <c r="U1" s="126"/>
      <c r="V1" s="158"/>
      <c r="W1" s="158"/>
      <c r="X1" s="158"/>
      <c r="Y1" s="158"/>
      <c r="Z1" s="158"/>
      <c r="AA1" s="158"/>
      <c r="AB1" s="126"/>
      <c r="AC1" s="126"/>
      <c r="AD1" s="166"/>
      <c r="AE1" s="166"/>
      <c r="AF1" s="113"/>
      <c r="AG1" s="113"/>
      <c r="AH1" s="113"/>
      <c r="AI1" s="124"/>
      <c r="AJ1" s="114" t="s">
        <v>6</v>
      </c>
      <c r="AK1" s="168">
        <v>8</v>
      </c>
    </row>
    <row r="2" spans="1:37" ht="11.1" customHeight="1" x14ac:dyDescent="0.25">
      <c r="A2" s="126"/>
      <c r="B2" s="126"/>
      <c r="C2" s="115"/>
      <c r="D2" s="115"/>
      <c r="E2" s="115"/>
      <c r="F2" s="115"/>
      <c r="G2" s="115"/>
      <c r="H2" s="115"/>
      <c r="I2" s="126"/>
      <c r="J2" s="126"/>
      <c r="K2" s="166"/>
      <c r="L2" s="166"/>
      <c r="M2" s="113"/>
      <c r="N2" s="113"/>
      <c r="O2" s="113"/>
      <c r="P2" s="123"/>
      <c r="Q2" s="142"/>
      <c r="R2" s="113"/>
      <c r="S2" s="167"/>
      <c r="T2" s="126"/>
      <c r="U2" s="126"/>
      <c r="V2" s="115"/>
      <c r="W2" s="115"/>
      <c r="X2" s="115"/>
      <c r="Y2" s="115"/>
      <c r="Z2" s="115"/>
      <c r="AA2" s="115"/>
      <c r="AB2" s="126"/>
      <c r="AC2" s="126"/>
      <c r="AD2" s="166"/>
      <c r="AE2" s="166"/>
      <c r="AF2" s="113"/>
      <c r="AG2" s="113"/>
      <c r="AH2" s="113"/>
      <c r="AI2" s="123"/>
      <c r="AJ2" s="113"/>
      <c r="AK2" s="113"/>
    </row>
    <row r="3" spans="1:37" ht="11.1" customHeight="1" x14ac:dyDescent="0.25">
      <c r="A3" s="156" t="s">
        <v>58</v>
      </c>
      <c r="B3" s="197"/>
      <c r="C3" s="198"/>
      <c r="D3" s="198"/>
      <c r="E3" s="198"/>
      <c r="F3" s="198"/>
      <c r="G3" s="198"/>
      <c r="H3" s="115"/>
      <c r="I3" s="169"/>
      <c r="J3" s="113"/>
      <c r="K3" s="170"/>
      <c r="L3" s="110"/>
      <c r="M3" s="120"/>
      <c r="N3" s="120"/>
      <c r="O3" s="120"/>
      <c r="P3" s="171" t="s">
        <v>21</v>
      </c>
      <c r="Q3" s="141">
        <f>'Gross Wall Calculations (5)'!AT35</f>
        <v>1198.2774999999999</v>
      </c>
      <c r="R3" s="113" t="s">
        <v>1</v>
      </c>
      <c r="S3" s="167"/>
      <c r="T3" s="156" t="s">
        <v>27</v>
      </c>
      <c r="U3" s="197"/>
      <c r="V3" s="198"/>
      <c r="W3" s="198"/>
      <c r="X3" s="198"/>
      <c r="Y3" s="198"/>
      <c r="Z3" s="198"/>
      <c r="AA3" s="115"/>
      <c r="AB3" s="169"/>
      <c r="AC3" s="113"/>
      <c r="AD3" s="170"/>
      <c r="AE3" s="113"/>
      <c r="AF3" s="120"/>
      <c r="AG3" s="120"/>
      <c r="AH3" s="120"/>
      <c r="AI3" s="171" t="s">
        <v>0</v>
      </c>
      <c r="AJ3" s="141">
        <f>'Gross Wall Calculations (5)'!AT44</f>
        <v>2761.4474999999998</v>
      </c>
      <c r="AK3" s="113" t="s">
        <v>1</v>
      </c>
    </row>
    <row r="4" spans="1:37" ht="11.1" customHeight="1" x14ac:dyDescent="0.25">
      <c r="A4" s="156" t="s">
        <v>59</v>
      </c>
      <c r="B4" s="142"/>
      <c r="C4" s="198"/>
      <c r="D4" s="198"/>
      <c r="E4" s="198"/>
      <c r="F4" s="198"/>
      <c r="G4" s="172" t="str">
        <f>A1</f>
        <v>West Elevations</v>
      </c>
      <c r="H4" s="115"/>
      <c r="I4" s="169"/>
      <c r="J4" s="169"/>
      <c r="K4" s="113"/>
      <c r="L4" s="166"/>
      <c r="M4" s="120"/>
      <c r="N4" s="120"/>
      <c r="O4" s="120"/>
      <c r="P4" s="171"/>
      <c r="Q4" s="173"/>
      <c r="R4" s="113"/>
      <c r="S4" s="167"/>
      <c r="T4" s="156" t="s">
        <v>60</v>
      </c>
      <c r="U4" s="197"/>
      <c r="V4" s="198"/>
      <c r="W4" s="198"/>
      <c r="X4" s="198"/>
      <c r="Y4" s="198"/>
      <c r="Z4" s="172" t="str">
        <f>T1</f>
        <v>South Elevations</v>
      </c>
      <c r="AA4" s="115"/>
      <c r="AB4" s="169"/>
      <c r="AC4" s="169"/>
      <c r="AD4" s="113"/>
      <c r="AE4" s="166"/>
      <c r="AF4" s="120"/>
      <c r="AG4" s="120"/>
      <c r="AH4" s="120"/>
      <c r="AI4" s="171"/>
      <c r="AJ4" s="173"/>
      <c r="AK4" s="113"/>
    </row>
    <row r="5" spans="1:37" ht="11.1" customHeight="1" x14ac:dyDescent="0.25">
      <c r="A5" s="142"/>
      <c r="B5" s="142"/>
      <c r="C5" s="198"/>
      <c r="D5" s="198"/>
      <c r="E5" s="198"/>
      <c r="F5" s="198"/>
      <c r="G5" s="198"/>
      <c r="H5" s="115"/>
      <c r="I5" s="113"/>
      <c r="J5" s="113"/>
      <c r="K5" s="110"/>
      <c r="L5" s="110"/>
      <c r="M5" s="113"/>
      <c r="N5" s="113"/>
      <c r="O5" s="113"/>
      <c r="P5" s="123"/>
      <c r="Q5" s="142"/>
      <c r="R5" s="113"/>
      <c r="S5" s="167"/>
      <c r="T5" s="142"/>
      <c r="U5" s="142"/>
      <c r="V5" s="198"/>
      <c r="W5" s="198"/>
      <c r="X5" s="198"/>
      <c r="Y5" s="198"/>
      <c r="Z5" s="198"/>
      <c r="AA5" s="115"/>
      <c r="AB5" s="113"/>
      <c r="AC5" s="113"/>
      <c r="AD5" s="110"/>
      <c r="AE5" s="110"/>
      <c r="AF5" s="113"/>
      <c r="AG5" s="113"/>
      <c r="AH5" s="113"/>
      <c r="AI5" s="123"/>
      <c r="AJ5" s="142"/>
      <c r="AK5" s="113"/>
    </row>
    <row r="6" spans="1:37" ht="11.1" customHeight="1" x14ac:dyDescent="0.25">
      <c r="A6" s="156" t="s">
        <v>37</v>
      </c>
      <c r="B6" s="156" t="str">
        <f>A1</f>
        <v>West Elevations</v>
      </c>
      <c r="C6" s="198"/>
      <c r="D6" s="198"/>
      <c r="E6" s="198"/>
      <c r="F6" s="198"/>
      <c r="G6" s="198"/>
      <c r="H6" s="115"/>
      <c r="I6" s="113"/>
      <c r="J6" s="113"/>
      <c r="K6" s="110"/>
      <c r="L6" s="110"/>
      <c r="M6" s="113"/>
      <c r="N6" s="113"/>
      <c r="O6" s="113"/>
      <c r="P6" s="171" t="s">
        <v>21</v>
      </c>
      <c r="Q6" s="174">
        <f>'Gross Glazing Calculations (6)'!AT33</f>
        <v>242.19999999999996</v>
      </c>
      <c r="R6" s="113" t="s">
        <v>1</v>
      </c>
      <c r="S6" s="167"/>
      <c r="T6" s="156" t="s">
        <v>37</v>
      </c>
      <c r="U6" s="156" t="str">
        <f>T1</f>
        <v>South Elevations</v>
      </c>
      <c r="V6" s="198"/>
      <c r="W6" s="198"/>
      <c r="X6" s="198"/>
      <c r="Y6" s="198"/>
      <c r="Z6" s="198"/>
      <c r="AA6" s="115"/>
      <c r="AB6" s="113"/>
      <c r="AC6" s="113"/>
      <c r="AD6" s="110"/>
      <c r="AE6" s="110"/>
      <c r="AF6" s="113"/>
      <c r="AG6" s="113"/>
      <c r="AH6" s="113"/>
      <c r="AI6" s="171" t="s">
        <v>0</v>
      </c>
      <c r="AJ6" s="174">
        <f>'Gross Glazing Calculations (6)'!AT43</f>
        <v>1469.45</v>
      </c>
      <c r="AK6" s="113" t="s">
        <v>1</v>
      </c>
    </row>
    <row r="7" spans="1:37" ht="26.25" customHeight="1" x14ac:dyDescent="0.25">
      <c r="A7" s="113"/>
      <c r="B7" s="113"/>
      <c r="C7" s="115"/>
      <c r="D7" s="115"/>
      <c r="E7" s="115"/>
      <c r="F7" s="115"/>
      <c r="G7" s="115"/>
      <c r="H7" s="115"/>
      <c r="I7" s="113"/>
      <c r="J7" s="113"/>
      <c r="K7" s="110"/>
      <c r="L7" s="110"/>
      <c r="M7" s="113"/>
      <c r="N7" s="113"/>
      <c r="O7" s="113"/>
      <c r="P7" s="123"/>
      <c r="Q7" s="142"/>
      <c r="R7" s="113"/>
      <c r="S7" s="167"/>
      <c r="T7" s="113"/>
      <c r="U7" s="113"/>
      <c r="V7" s="115"/>
      <c r="W7" s="115"/>
      <c r="X7" s="115"/>
      <c r="Y7" s="115"/>
      <c r="Z7" s="115"/>
      <c r="AA7" s="115"/>
      <c r="AB7" s="113"/>
      <c r="AC7" s="113"/>
      <c r="AD7" s="110"/>
      <c r="AE7" s="110"/>
      <c r="AF7" s="113"/>
      <c r="AG7" s="113"/>
      <c r="AH7" s="113"/>
      <c r="AI7" s="123"/>
      <c r="AJ7" s="142"/>
      <c r="AK7" s="113"/>
    </row>
    <row r="8" spans="1:37" ht="11.1" customHeight="1" x14ac:dyDescent="0.25">
      <c r="A8" s="175" t="s">
        <v>38</v>
      </c>
      <c r="B8" s="113"/>
      <c r="C8" s="115"/>
      <c r="D8" s="115"/>
      <c r="E8" s="115"/>
      <c r="F8" s="115"/>
      <c r="G8" s="115"/>
      <c r="H8" s="115"/>
      <c r="I8" s="113"/>
      <c r="J8" s="113"/>
      <c r="K8" s="110"/>
      <c r="L8" s="110"/>
      <c r="M8" s="113"/>
      <c r="N8" s="113"/>
      <c r="O8" s="113"/>
      <c r="P8" s="123"/>
      <c r="Q8" s="142"/>
      <c r="R8" s="113"/>
      <c r="S8" s="167"/>
      <c r="T8" s="175" t="s">
        <v>38</v>
      </c>
      <c r="U8" s="113"/>
      <c r="V8" s="115"/>
      <c r="W8" s="115"/>
      <c r="X8" s="115"/>
      <c r="Y8" s="115"/>
      <c r="Z8" s="115"/>
      <c r="AA8" s="115"/>
      <c r="AB8" s="113"/>
      <c r="AC8" s="113"/>
      <c r="AD8" s="110"/>
      <c r="AE8" s="110"/>
      <c r="AF8" s="113"/>
      <c r="AG8" s="113"/>
      <c r="AH8" s="113"/>
      <c r="AI8" s="123"/>
      <c r="AJ8" s="142"/>
      <c r="AK8" s="113"/>
    </row>
    <row r="9" spans="1:37" ht="11.1" customHeight="1" x14ac:dyDescent="0.25">
      <c r="A9" s="126" t="s">
        <v>39</v>
      </c>
      <c r="B9" s="126" t="s">
        <v>40</v>
      </c>
      <c r="C9" s="115"/>
      <c r="D9" s="115"/>
      <c r="E9" s="115"/>
      <c r="F9" s="115"/>
      <c r="G9" s="115"/>
      <c r="H9" s="115"/>
      <c r="I9" s="126"/>
      <c r="J9" s="126"/>
      <c r="K9" s="113"/>
      <c r="L9" s="113"/>
      <c r="M9" s="119" t="s">
        <v>16</v>
      </c>
      <c r="N9" s="176" t="s">
        <v>111</v>
      </c>
      <c r="O9" s="124" t="s">
        <v>42</v>
      </c>
      <c r="P9" s="123" t="s">
        <v>21</v>
      </c>
      <c r="Q9" s="177">
        <f>Q6-Q15-Q20</f>
        <v>242.19999999999996</v>
      </c>
      <c r="R9" s="143" t="s">
        <v>1</v>
      </c>
      <c r="S9" s="167"/>
      <c r="T9" s="126" t="s">
        <v>39</v>
      </c>
      <c r="U9" s="126" t="s">
        <v>40</v>
      </c>
      <c r="V9" s="115"/>
      <c r="W9" s="115"/>
      <c r="X9" s="115"/>
      <c r="Y9" s="115"/>
      <c r="Z9" s="115"/>
      <c r="AA9" s="115"/>
      <c r="AB9" s="126"/>
      <c r="AC9" s="126"/>
      <c r="AD9" s="113"/>
      <c r="AE9" s="113"/>
      <c r="AF9" s="119" t="s">
        <v>16</v>
      </c>
      <c r="AG9" s="176" t="s">
        <v>46</v>
      </c>
      <c r="AH9" s="124" t="s">
        <v>42</v>
      </c>
      <c r="AI9" s="123" t="s">
        <v>0</v>
      </c>
      <c r="AJ9" s="177">
        <f>AJ6-AJ11-AJ18-AJ22-AJ26-AJ31</f>
        <v>594.69999999999993</v>
      </c>
      <c r="AK9" s="143" t="s">
        <v>1</v>
      </c>
    </row>
    <row r="10" spans="1:37" ht="11.1" customHeight="1" x14ac:dyDescent="0.25">
      <c r="A10" s="113"/>
      <c r="B10" s="113"/>
      <c r="C10" s="126"/>
      <c r="D10" s="126"/>
      <c r="E10" s="126"/>
      <c r="F10" s="126"/>
      <c r="G10" s="126"/>
      <c r="H10" s="126"/>
      <c r="I10" s="113"/>
      <c r="J10" s="113"/>
      <c r="K10" s="110"/>
      <c r="L10" s="110"/>
      <c r="M10" s="113"/>
      <c r="N10" s="113"/>
      <c r="O10" s="113"/>
      <c r="P10" s="123"/>
      <c r="Q10" s="142"/>
      <c r="R10" s="113"/>
      <c r="S10" s="167"/>
      <c r="T10" s="113"/>
      <c r="U10" s="113"/>
      <c r="V10" s="126"/>
      <c r="W10" s="126"/>
      <c r="X10" s="126"/>
      <c r="Y10" s="126"/>
      <c r="Z10" s="126"/>
      <c r="AA10" s="126"/>
      <c r="AB10" s="113"/>
      <c r="AC10" s="113"/>
      <c r="AD10" s="110"/>
      <c r="AE10" s="110"/>
      <c r="AF10" s="113"/>
      <c r="AG10" s="113"/>
      <c r="AH10" s="113"/>
      <c r="AI10" s="123"/>
      <c r="AJ10" s="142"/>
      <c r="AK10" s="113"/>
    </row>
    <row r="11" spans="1:37" ht="11.1" customHeight="1" x14ac:dyDescent="0.25">
      <c r="A11" s="126"/>
      <c r="B11" s="178"/>
      <c r="C11" s="117"/>
      <c r="D11" s="112"/>
      <c r="E11" s="117"/>
      <c r="F11" s="112"/>
      <c r="G11" s="117"/>
      <c r="H11" s="112"/>
      <c r="I11" s="178"/>
      <c r="J11" s="178"/>
      <c r="K11" s="119"/>
      <c r="L11" s="176"/>
      <c r="M11" s="124"/>
      <c r="N11" s="113"/>
      <c r="O11" s="113"/>
      <c r="P11" s="123"/>
      <c r="Q11" s="142"/>
      <c r="R11" s="113"/>
      <c r="S11" s="167"/>
      <c r="T11" s="126" t="s">
        <v>39</v>
      </c>
      <c r="U11" s="178" t="s">
        <v>116</v>
      </c>
      <c r="V11" s="117"/>
      <c r="W11" s="112"/>
      <c r="X11" s="117"/>
      <c r="Y11" s="112"/>
      <c r="Z11" s="117"/>
      <c r="AA11" s="112"/>
      <c r="AB11" s="178"/>
      <c r="AC11" s="178"/>
      <c r="AD11" s="113"/>
      <c r="AE11" s="113"/>
      <c r="AF11" s="119" t="s">
        <v>16</v>
      </c>
      <c r="AG11" s="176" t="s">
        <v>112</v>
      </c>
      <c r="AH11" s="124" t="s">
        <v>42</v>
      </c>
      <c r="AI11" s="123" t="s">
        <v>0</v>
      </c>
      <c r="AJ11" s="177">
        <f>SUM(AG13:AG15)</f>
        <v>440.75</v>
      </c>
      <c r="AK11" s="143" t="s">
        <v>1</v>
      </c>
    </row>
    <row r="12" spans="1:37" ht="11.1" customHeight="1" x14ac:dyDescent="0.25">
      <c r="A12" s="179"/>
      <c r="B12" s="180"/>
      <c r="C12" s="115"/>
      <c r="D12" s="115"/>
      <c r="E12" s="115"/>
      <c r="F12" s="115"/>
      <c r="G12" s="115"/>
      <c r="H12" s="115"/>
      <c r="I12" s="113"/>
      <c r="J12" s="113"/>
      <c r="K12" s="113"/>
      <c r="L12" s="110"/>
      <c r="M12" s="181"/>
      <c r="N12" s="180"/>
      <c r="O12" s="113"/>
      <c r="P12" s="123"/>
      <c r="Q12" s="142"/>
      <c r="R12" s="113"/>
      <c r="S12" s="167"/>
      <c r="T12" s="113"/>
      <c r="U12" s="124" t="s">
        <v>175</v>
      </c>
      <c r="V12" s="115"/>
      <c r="W12" s="115"/>
      <c r="X12" s="115"/>
      <c r="Y12" s="115"/>
      <c r="Z12" s="115"/>
      <c r="AA12" s="115"/>
      <c r="AB12" s="113"/>
      <c r="AC12" s="113"/>
      <c r="AD12" s="113"/>
      <c r="AE12" s="113"/>
      <c r="AF12" s="113"/>
      <c r="AG12" s="113"/>
      <c r="AH12" s="113"/>
      <c r="AI12" s="113"/>
      <c r="AJ12" s="142"/>
      <c r="AK12" s="113"/>
    </row>
    <row r="13" spans="1:37" ht="11.1" customHeight="1" x14ac:dyDescent="0.25">
      <c r="A13" s="179"/>
      <c r="B13" s="180"/>
      <c r="C13" s="117"/>
      <c r="D13" s="112"/>
      <c r="E13" s="117"/>
      <c r="F13" s="112"/>
      <c r="G13" s="117"/>
      <c r="H13" s="112"/>
      <c r="I13" s="183"/>
      <c r="J13" s="112"/>
      <c r="K13" s="183"/>
      <c r="L13" s="110"/>
      <c r="M13" s="181"/>
      <c r="N13" s="180"/>
      <c r="O13" s="113"/>
      <c r="P13" s="123"/>
      <c r="Q13" s="142"/>
      <c r="R13" s="113"/>
      <c r="S13" s="167"/>
      <c r="T13" s="179" t="str">
        <f>'Gross Wall Calculations (5)'!$AJ$3</f>
        <v xml:space="preserve">1/F-34/F </v>
      </c>
      <c r="U13" s="113"/>
      <c r="V13" s="119" t="s">
        <v>16</v>
      </c>
      <c r="W13" s="185">
        <v>2.4</v>
      </c>
      <c r="X13" s="117" t="s">
        <v>117</v>
      </c>
      <c r="Y13" s="112">
        <v>2.6</v>
      </c>
      <c r="Z13" s="117"/>
      <c r="AA13" s="112"/>
      <c r="AB13" s="183" t="s">
        <v>167</v>
      </c>
      <c r="AC13" s="112">
        <v>2.5</v>
      </c>
      <c r="AD13" s="183" t="s">
        <v>19</v>
      </c>
      <c r="AE13" s="186">
        <f>'Gross Wall Calculations (5)'!AS3</f>
        <v>34</v>
      </c>
      <c r="AF13" s="181" t="s">
        <v>0</v>
      </c>
      <c r="AG13" s="187">
        <f>(W13+Y13+AA13)*AC13*AE13</f>
        <v>425</v>
      </c>
      <c r="AH13" s="113" t="s">
        <v>1</v>
      </c>
      <c r="AI13" s="123"/>
      <c r="AJ13" s="142"/>
      <c r="AK13" s="113"/>
    </row>
    <row r="14" spans="1:37" ht="11.1" customHeight="1" x14ac:dyDescent="0.25">
      <c r="A14" s="179"/>
      <c r="B14" s="180"/>
      <c r="C14" s="117"/>
      <c r="D14" s="112"/>
      <c r="E14" s="117"/>
      <c r="F14" s="112"/>
      <c r="G14" s="117"/>
      <c r="H14" s="112"/>
      <c r="I14" s="183"/>
      <c r="J14" s="112"/>
      <c r="K14" s="183"/>
      <c r="L14" s="110"/>
      <c r="M14" s="181"/>
      <c r="N14" s="180"/>
      <c r="O14" s="113"/>
      <c r="P14" s="123"/>
      <c r="Q14" s="142"/>
      <c r="R14" s="113"/>
      <c r="S14" s="167"/>
      <c r="T14" s="179" t="str">
        <f>'Gross Wall Calculations (5)'!$AJ$4</f>
        <v>35/F</v>
      </c>
      <c r="U14" s="113"/>
      <c r="V14" s="119" t="s">
        <v>16</v>
      </c>
      <c r="W14" s="185">
        <v>3.15</v>
      </c>
      <c r="X14" s="117"/>
      <c r="Y14" s="112"/>
      <c r="Z14" s="117"/>
      <c r="AA14" s="112"/>
      <c r="AB14" s="183" t="s">
        <v>167</v>
      </c>
      <c r="AC14" s="112">
        <v>2.5</v>
      </c>
      <c r="AD14" s="183" t="s">
        <v>19</v>
      </c>
      <c r="AE14" s="186">
        <f>'Gross Wall Calculations (5)'!AS4</f>
        <v>1</v>
      </c>
      <c r="AF14" s="181" t="s">
        <v>0</v>
      </c>
      <c r="AG14" s="187">
        <f>(W14+Y14+AA14)*AC14*AE14</f>
        <v>7.875</v>
      </c>
      <c r="AH14" s="113" t="s">
        <v>1</v>
      </c>
      <c r="AI14" s="123"/>
      <c r="AJ14" s="142"/>
      <c r="AK14" s="113"/>
    </row>
    <row r="15" spans="1:37" ht="11.1" customHeight="1" x14ac:dyDescent="0.25">
      <c r="A15" s="179"/>
      <c r="B15" s="180"/>
      <c r="C15" s="117"/>
      <c r="D15" s="112"/>
      <c r="E15" s="117"/>
      <c r="F15" s="112"/>
      <c r="G15" s="117"/>
      <c r="H15" s="112"/>
      <c r="I15" s="110"/>
      <c r="J15" s="112"/>
      <c r="K15" s="110"/>
      <c r="L15" s="110"/>
      <c r="M15" s="181"/>
      <c r="N15" s="180"/>
      <c r="O15" s="113"/>
      <c r="P15" s="123"/>
      <c r="Q15" s="177"/>
      <c r="R15" s="143"/>
      <c r="S15" s="167"/>
      <c r="T15" s="179" t="str">
        <f>'Gross Wall Calculations (5)'!$AJ$5</f>
        <v>36/F</v>
      </c>
      <c r="U15" s="113"/>
      <c r="V15" s="119" t="s">
        <v>16</v>
      </c>
      <c r="W15" s="185">
        <v>3.15</v>
      </c>
      <c r="X15" s="117"/>
      <c r="Y15" s="112"/>
      <c r="Z15" s="117"/>
      <c r="AA15" s="112"/>
      <c r="AB15" s="183" t="s">
        <v>167</v>
      </c>
      <c r="AC15" s="112">
        <v>2.5</v>
      </c>
      <c r="AD15" s="183" t="s">
        <v>19</v>
      </c>
      <c r="AE15" s="186">
        <f>'Gross Wall Calculations (5)'!AS5</f>
        <v>1</v>
      </c>
      <c r="AF15" s="181" t="s">
        <v>0</v>
      </c>
      <c r="AG15" s="187">
        <f>(W15+Y15+AA15)*AC15*AE15</f>
        <v>7.875</v>
      </c>
      <c r="AH15" s="113" t="s">
        <v>1</v>
      </c>
      <c r="AI15" s="113"/>
      <c r="AJ15" s="142"/>
      <c r="AK15" s="113"/>
    </row>
    <row r="16" spans="1:37" ht="11.1" customHeight="1" x14ac:dyDescent="0.25">
      <c r="A16" s="126"/>
      <c r="B16" s="178"/>
      <c r="C16" s="117"/>
      <c r="D16" s="112"/>
      <c r="E16" s="117"/>
      <c r="F16" s="112"/>
      <c r="G16" s="117"/>
      <c r="H16" s="112"/>
      <c r="I16" s="110"/>
      <c r="J16" s="112"/>
      <c r="K16" s="119"/>
      <c r="L16" s="176"/>
      <c r="M16" s="124"/>
      <c r="N16" s="180"/>
      <c r="O16" s="113"/>
      <c r="P16" s="123"/>
      <c r="Q16" s="142"/>
      <c r="R16" s="37"/>
      <c r="S16" s="167"/>
      <c r="T16" s="179"/>
      <c r="U16" s="188" t="s">
        <v>124</v>
      </c>
      <c r="V16" s="189" t="s">
        <v>100</v>
      </c>
      <c r="W16" s="182">
        <v>1.5</v>
      </c>
      <c r="X16" s="189" t="s">
        <v>125</v>
      </c>
      <c r="Y16" s="182">
        <v>2.5</v>
      </c>
      <c r="Z16" s="189" t="s">
        <v>126</v>
      </c>
      <c r="AA16" s="189">
        <f>W16/Y16</f>
        <v>0.6</v>
      </c>
      <c r="AB16" s="182"/>
      <c r="AC16" s="182"/>
      <c r="AD16" s="182"/>
      <c r="AE16" s="191" t="s">
        <v>132</v>
      </c>
      <c r="AF16" s="189" t="s">
        <v>126</v>
      </c>
      <c r="AG16" s="193">
        <v>0.61199999999999999</v>
      </c>
      <c r="AH16" s="113"/>
      <c r="AI16" s="113"/>
      <c r="AJ16" s="142"/>
      <c r="AK16" s="113"/>
    </row>
    <row r="17" spans="1:37" ht="11.1" customHeight="1" x14ac:dyDescent="0.25">
      <c r="A17" s="179"/>
      <c r="B17" s="180"/>
      <c r="C17" s="117"/>
      <c r="D17" s="112"/>
      <c r="E17" s="117"/>
      <c r="F17" s="112"/>
      <c r="G17" s="117"/>
      <c r="H17" s="112"/>
      <c r="I17" s="178"/>
      <c r="J17" s="178"/>
      <c r="K17" s="113"/>
      <c r="L17" s="110"/>
      <c r="M17" s="181"/>
      <c r="N17" s="180"/>
      <c r="O17" s="113"/>
      <c r="P17" s="123"/>
      <c r="Q17" s="142"/>
      <c r="R17" s="37"/>
      <c r="S17" s="167"/>
      <c r="T17" s="113"/>
      <c r="U17" s="113"/>
      <c r="V17" s="115"/>
      <c r="W17" s="115"/>
      <c r="X17" s="115"/>
      <c r="Y17" s="115"/>
      <c r="Z17" s="115"/>
      <c r="AA17" s="115"/>
      <c r="AB17" s="113"/>
      <c r="AC17" s="113"/>
      <c r="AD17" s="113"/>
      <c r="AE17" s="113"/>
      <c r="AF17" s="113"/>
      <c r="AG17" s="113"/>
      <c r="AH17" s="113"/>
      <c r="AI17" s="113"/>
      <c r="AJ17" s="142"/>
      <c r="AK17" s="113"/>
    </row>
    <row r="18" spans="1:37" ht="11.1" customHeight="1" x14ac:dyDescent="0.25">
      <c r="A18" s="179"/>
      <c r="B18" s="180"/>
      <c r="C18" s="117"/>
      <c r="D18" s="112"/>
      <c r="E18" s="117"/>
      <c r="F18" s="112"/>
      <c r="G18" s="117"/>
      <c r="H18" s="112"/>
      <c r="I18" s="183"/>
      <c r="J18" s="112"/>
      <c r="K18" s="110"/>
      <c r="L18" s="110"/>
      <c r="M18" s="181"/>
      <c r="N18" s="180"/>
      <c r="O18" s="113"/>
      <c r="P18" s="123"/>
      <c r="Q18" s="142"/>
      <c r="R18" s="113"/>
      <c r="S18" s="42"/>
      <c r="T18" s="126" t="s">
        <v>39</v>
      </c>
      <c r="U18" s="178" t="s">
        <v>118</v>
      </c>
      <c r="V18" s="117"/>
      <c r="W18" s="112"/>
      <c r="X18" s="117"/>
      <c r="Y18" s="112"/>
      <c r="Z18" s="117"/>
      <c r="AA18" s="112"/>
      <c r="AB18" s="178"/>
      <c r="AC18" s="178"/>
      <c r="AD18" s="113"/>
      <c r="AE18" s="113"/>
      <c r="AF18" s="119" t="s">
        <v>16</v>
      </c>
      <c r="AG18" s="176" t="s">
        <v>113</v>
      </c>
      <c r="AH18" s="124" t="s">
        <v>42</v>
      </c>
      <c r="AI18" s="123" t="s">
        <v>0</v>
      </c>
      <c r="AJ18" s="177">
        <f>SUM(AG19)</f>
        <v>204</v>
      </c>
      <c r="AK18" s="143" t="s">
        <v>1</v>
      </c>
    </row>
    <row r="19" spans="1:37" ht="11.1" customHeight="1" x14ac:dyDescent="0.25">
      <c r="A19" s="179"/>
      <c r="B19" s="180"/>
      <c r="C19" s="117"/>
      <c r="D19" s="112"/>
      <c r="E19" s="117"/>
      <c r="F19" s="112"/>
      <c r="G19" s="117"/>
      <c r="H19" s="112"/>
      <c r="I19" s="110"/>
      <c r="J19" s="112"/>
      <c r="K19" s="110"/>
      <c r="L19" s="110"/>
      <c r="M19" s="181"/>
      <c r="N19" s="180"/>
      <c r="O19" s="113"/>
      <c r="P19" s="123"/>
      <c r="Q19" s="142"/>
      <c r="R19" s="113"/>
      <c r="S19" s="43"/>
      <c r="T19" s="179" t="str">
        <f>'Gross Wall Calculations (5)'!$AJ$3</f>
        <v xml:space="preserve">1/F-34/F </v>
      </c>
      <c r="U19" s="113"/>
      <c r="V19" s="119" t="s">
        <v>16</v>
      </c>
      <c r="W19" s="185">
        <v>3</v>
      </c>
      <c r="X19" s="117"/>
      <c r="Y19" s="112"/>
      <c r="Z19" s="117"/>
      <c r="AA19" s="112"/>
      <c r="AB19" s="183" t="s">
        <v>167</v>
      </c>
      <c r="AC19" s="112">
        <v>2</v>
      </c>
      <c r="AD19" s="110" t="s">
        <v>19</v>
      </c>
      <c r="AE19" s="128">
        <v>34</v>
      </c>
      <c r="AF19" s="181" t="s">
        <v>0</v>
      </c>
      <c r="AG19" s="187">
        <f>(W19+Y19+AA19)*AC19*AE19</f>
        <v>204</v>
      </c>
      <c r="AH19" s="113" t="s">
        <v>1</v>
      </c>
      <c r="AI19" s="123"/>
      <c r="AJ19" s="142"/>
      <c r="AK19" s="113"/>
    </row>
    <row r="20" spans="1:37" ht="11.1" customHeight="1" x14ac:dyDescent="0.25">
      <c r="A20" s="179"/>
      <c r="B20" s="180"/>
      <c r="C20" s="126"/>
      <c r="D20" s="126"/>
      <c r="E20" s="126"/>
      <c r="F20" s="126"/>
      <c r="G20" s="126"/>
      <c r="H20" s="126"/>
      <c r="I20" s="178"/>
      <c r="J20" s="178"/>
      <c r="K20" s="119"/>
      <c r="L20" s="110"/>
      <c r="M20" s="181"/>
      <c r="N20" s="180"/>
      <c r="O20" s="113"/>
      <c r="P20" s="123"/>
      <c r="Q20" s="177"/>
      <c r="R20" s="143"/>
      <c r="S20" s="42"/>
      <c r="T20" s="113"/>
      <c r="U20" s="188" t="s">
        <v>127</v>
      </c>
      <c r="V20" s="189" t="s">
        <v>100</v>
      </c>
      <c r="W20" s="182">
        <v>0.75</v>
      </c>
      <c r="X20" s="189" t="s">
        <v>128</v>
      </c>
      <c r="Y20" s="182">
        <v>0.75</v>
      </c>
      <c r="Z20" s="189" t="s">
        <v>99</v>
      </c>
      <c r="AA20" s="182">
        <v>3</v>
      </c>
      <c r="AB20" s="189" t="s">
        <v>129</v>
      </c>
      <c r="AC20" s="189">
        <f>W20/(Y20+AA20)</f>
        <v>0.2</v>
      </c>
      <c r="AD20" s="182"/>
      <c r="AE20" s="191" t="s">
        <v>132</v>
      </c>
      <c r="AF20" s="189" t="s">
        <v>126</v>
      </c>
      <c r="AG20" s="193">
        <v>0.94199999999999995</v>
      </c>
      <c r="AH20" s="113"/>
      <c r="AI20" s="113"/>
      <c r="AJ20" s="142"/>
      <c r="AK20" s="113"/>
    </row>
    <row r="21" spans="1:37" ht="11.1" customHeight="1" x14ac:dyDescent="0.25">
      <c r="A21" s="113"/>
      <c r="B21" s="113"/>
      <c r="C21" s="115"/>
      <c r="D21" s="115"/>
      <c r="E21" s="115"/>
      <c r="F21" s="115"/>
      <c r="G21" s="115"/>
      <c r="H21" s="115"/>
      <c r="I21" s="113"/>
      <c r="J21" s="113"/>
      <c r="K21" s="113"/>
      <c r="L21" s="110"/>
      <c r="M21" s="113"/>
      <c r="N21" s="113"/>
      <c r="O21" s="113"/>
      <c r="P21" s="123"/>
      <c r="Q21" s="142"/>
      <c r="R21" s="113"/>
      <c r="S21" s="167"/>
      <c r="T21" s="113"/>
      <c r="U21" s="113"/>
      <c r="V21" s="115"/>
      <c r="W21" s="115"/>
      <c r="X21" s="115"/>
      <c r="Y21" s="115"/>
      <c r="Z21" s="115"/>
      <c r="AA21" s="115"/>
      <c r="AB21" s="113"/>
      <c r="AC21" s="113"/>
      <c r="AD21" s="113"/>
      <c r="AE21" s="113"/>
      <c r="AF21" s="113"/>
      <c r="AG21" s="113"/>
      <c r="AH21" s="113"/>
      <c r="AI21" s="113"/>
      <c r="AJ21" s="142"/>
      <c r="AK21" s="113"/>
    </row>
    <row r="22" spans="1:37" ht="11.1" customHeight="1" x14ac:dyDescent="0.25">
      <c r="A22" s="113"/>
      <c r="B22" s="113"/>
      <c r="C22" s="115"/>
      <c r="D22" s="115"/>
      <c r="E22" s="115"/>
      <c r="F22" s="115"/>
      <c r="G22" s="115"/>
      <c r="H22" s="115"/>
      <c r="I22" s="113"/>
      <c r="J22" s="113"/>
      <c r="K22" s="113"/>
      <c r="L22" s="110"/>
      <c r="M22" s="113"/>
      <c r="N22" s="113"/>
      <c r="O22" s="113"/>
      <c r="P22" s="123"/>
      <c r="Q22" s="142"/>
      <c r="R22" s="113"/>
      <c r="S22" s="167"/>
      <c r="T22" s="126" t="s">
        <v>39</v>
      </c>
      <c r="U22" s="178" t="s">
        <v>119</v>
      </c>
      <c r="V22" s="117"/>
      <c r="W22" s="112"/>
      <c r="X22" s="117"/>
      <c r="Y22" s="112"/>
      <c r="Z22" s="117"/>
      <c r="AA22" s="112"/>
      <c r="AB22" s="178"/>
      <c r="AC22" s="178"/>
      <c r="AD22" s="113"/>
      <c r="AE22" s="113"/>
      <c r="AF22" s="119" t="s">
        <v>16</v>
      </c>
      <c r="AG22" s="176" t="s">
        <v>114</v>
      </c>
      <c r="AH22" s="124" t="s">
        <v>42</v>
      </c>
      <c r="AI22" s="123" t="s">
        <v>0</v>
      </c>
      <c r="AJ22" s="177">
        <f>SUM(AG23)</f>
        <v>197.2</v>
      </c>
      <c r="AK22" s="143" t="s">
        <v>1</v>
      </c>
    </row>
    <row r="23" spans="1:37" ht="11.1" customHeight="1" x14ac:dyDescent="0.25">
      <c r="A23" s="113"/>
      <c r="B23" s="113"/>
      <c r="C23" s="115"/>
      <c r="D23" s="115"/>
      <c r="E23" s="115"/>
      <c r="F23" s="115"/>
      <c r="G23" s="115"/>
      <c r="H23" s="115"/>
      <c r="I23" s="113"/>
      <c r="J23" s="113"/>
      <c r="K23" s="113"/>
      <c r="L23" s="110"/>
      <c r="M23" s="113"/>
      <c r="N23" s="113"/>
      <c r="O23" s="113"/>
      <c r="P23" s="123"/>
      <c r="Q23" s="142"/>
      <c r="R23" s="113"/>
      <c r="S23" s="167"/>
      <c r="T23" s="179" t="str">
        <f>'Gross Wall Calculations (5)'!$AJ$3</f>
        <v xml:space="preserve">1/F-34/F </v>
      </c>
      <c r="U23" s="113"/>
      <c r="V23" s="119" t="s">
        <v>16</v>
      </c>
      <c r="W23" s="185">
        <v>2.9</v>
      </c>
      <c r="X23" s="117"/>
      <c r="Y23" s="112"/>
      <c r="Z23" s="117"/>
      <c r="AA23" s="112"/>
      <c r="AB23" s="183" t="s">
        <v>167</v>
      </c>
      <c r="AC23" s="112">
        <v>2</v>
      </c>
      <c r="AD23" s="110" t="s">
        <v>19</v>
      </c>
      <c r="AE23" s="128">
        <v>34</v>
      </c>
      <c r="AF23" s="181" t="s">
        <v>0</v>
      </c>
      <c r="AG23" s="187">
        <f>(W23+Y23+AA23)*AC23*AE23</f>
        <v>197.2</v>
      </c>
      <c r="AH23" s="113" t="s">
        <v>1</v>
      </c>
      <c r="AI23" s="123"/>
      <c r="AJ23" s="142"/>
      <c r="AK23" s="113"/>
    </row>
    <row r="24" spans="1:37" ht="11.1" customHeight="1" x14ac:dyDescent="0.25">
      <c r="A24" s="179"/>
      <c r="B24" s="180"/>
      <c r="C24" s="117"/>
      <c r="D24" s="112"/>
      <c r="E24" s="117"/>
      <c r="F24" s="112"/>
      <c r="G24" s="117"/>
      <c r="H24" s="112"/>
      <c r="I24" s="183"/>
      <c r="J24" s="112"/>
      <c r="K24" s="110"/>
      <c r="L24" s="110"/>
      <c r="M24" s="181"/>
      <c r="N24" s="180"/>
      <c r="O24" s="113"/>
      <c r="P24" s="123"/>
      <c r="Q24" s="142"/>
      <c r="R24" s="113"/>
      <c r="S24" s="167"/>
      <c r="T24" s="113"/>
      <c r="U24" s="188" t="s">
        <v>127</v>
      </c>
      <c r="V24" s="189" t="s">
        <v>100</v>
      </c>
      <c r="W24" s="182">
        <v>0.75</v>
      </c>
      <c r="X24" s="189" t="s">
        <v>125</v>
      </c>
      <c r="Y24" s="182">
        <v>2.9</v>
      </c>
      <c r="Z24" s="189" t="s">
        <v>126</v>
      </c>
      <c r="AA24" s="189">
        <f>W24/Y24</f>
        <v>0.25862068965517243</v>
      </c>
      <c r="AB24" s="182"/>
      <c r="AC24" s="182"/>
      <c r="AD24" s="182"/>
      <c r="AE24" s="191" t="s">
        <v>132</v>
      </c>
      <c r="AF24" s="189" t="s">
        <v>126</v>
      </c>
      <c r="AG24" s="193">
        <v>0.93100000000000005</v>
      </c>
      <c r="AH24" s="113"/>
      <c r="AI24" s="113"/>
      <c r="AJ24" s="142"/>
      <c r="AK24" s="113"/>
    </row>
    <row r="25" spans="1:37" ht="11.1" customHeight="1" x14ac:dyDescent="0.25">
      <c r="A25" s="179"/>
      <c r="B25" s="180"/>
      <c r="C25" s="117"/>
      <c r="D25" s="112"/>
      <c r="E25" s="117"/>
      <c r="F25" s="112"/>
      <c r="G25" s="117"/>
      <c r="H25" s="112"/>
      <c r="I25" s="183"/>
      <c r="J25" s="112"/>
      <c r="K25" s="110"/>
      <c r="L25" s="110"/>
      <c r="M25" s="181"/>
      <c r="N25" s="180"/>
      <c r="O25" s="113"/>
      <c r="P25" s="123"/>
      <c r="Q25" s="142"/>
      <c r="R25" s="113"/>
      <c r="S25" s="167"/>
      <c r="T25" s="113"/>
      <c r="U25" s="113"/>
      <c r="V25" s="115"/>
      <c r="W25" s="115"/>
      <c r="X25" s="115"/>
      <c r="Y25" s="115"/>
      <c r="Z25" s="115"/>
      <c r="AA25" s="115"/>
      <c r="AB25" s="113"/>
      <c r="AC25" s="113"/>
      <c r="AD25" s="113"/>
      <c r="AE25" s="113"/>
      <c r="AF25" s="113"/>
      <c r="AG25" s="113"/>
      <c r="AH25" s="113"/>
      <c r="AI25" s="113"/>
      <c r="AJ25" s="142"/>
      <c r="AK25" s="113"/>
    </row>
    <row r="26" spans="1:37" ht="11.1" customHeight="1" x14ac:dyDescent="0.25">
      <c r="A26" s="113"/>
      <c r="B26" s="113"/>
      <c r="C26" s="117"/>
      <c r="D26" s="112"/>
      <c r="E26" s="117"/>
      <c r="F26" s="112"/>
      <c r="G26" s="117"/>
      <c r="H26" s="112"/>
      <c r="I26" s="183"/>
      <c r="J26" s="112"/>
      <c r="K26" s="110"/>
      <c r="L26" s="110"/>
      <c r="M26" s="113"/>
      <c r="N26" s="113"/>
      <c r="O26" s="113"/>
      <c r="P26" s="123"/>
      <c r="Q26" s="142"/>
      <c r="R26" s="113"/>
      <c r="S26" s="167"/>
      <c r="T26" s="126" t="s">
        <v>39</v>
      </c>
      <c r="U26" s="178" t="s">
        <v>118</v>
      </c>
      <c r="V26" s="126"/>
      <c r="W26" s="126"/>
      <c r="X26" s="126"/>
      <c r="Y26" s="126"/>
      <c r="Z26" s="126"/>
      <c r="AA26" s="126"/>
      <c r="AB26" s="178"/>
      <c r="AC26" s="178"/>
      <c r="AD26" s="113"/>
      <c r="AE26" s="113"/>
      <c r="AF26" s="119" t="s">
        <v>16</v>
      </c>
      <c r="AG26" s="176" t="s">
        <v>115</v>
      </c>
      <c r="AH26" s="124" t="s">
        <v>42</v>
      </c>
      <c r="AI26" s="123" t="s">
        <v>0</v>
      </c>
      <c r="AJ26" s="177">
        <f>SUM(AG27:AG28)</f>
        <v>15.2</v>
      </c>
      <c r="AK26" s="143" t="s">
        <v>1</v>
      </c>
    </row>
    <row r="27" spans="1:37" ht="11.1" customHeight="1" x14ac:dyDescent="0.25">
      <c r="A27" s="113"/>
      <c r="B27" s="113"/>
      <c r="C27" s="126"/>
      <c r="D27" s="126"/>
      <c r="E27" s="126"/>
      <c r="F27" s="126"/>
      <c r="G27" s="126"/>
      <c r="H27" s="126"/>
      <c r="I27" s="178"/>
      <c r="J27" s="178"/>
      <c r="K27" s="119"/>
      <c r="L27" s="113"/>
      <c r="M27" s="113"/>
      <c r="N27" s="113"/>
      <c r="O27" s="113"/>
      <c r="P27" s="113"/>
      <c r="Q27" s="142"/>
      <c r="R27" s="113"/>
      <c r="S27" s="167"/>
      <c r="T27" s="179" t="str">
        <f>'Gross Wall Calculations (5)'!$AJ$4</f>
        <v>35/F</v>
      </c>
      <c r="U27" s="113"/>
      <c r="V27" s="119" t="s">
        <v>16</v>
      </c>
      <c r="W27" s="185">
        <v>3.8</v>
      </c>
      <c r="X27" s="117"/>
      <c r="Y27" s="112"/>
      <c r="Z27" s="117"/>
      <c r="AA27" s="112"/>
      <c r="AB27" s="183" t="s">
        <v>167</v>
      </c>
      <c r="AC27" s="112">
        <v>2</v>
      </c>
      <c r="AD27" s="110" t="s">
        <v>19</v>
      </c>
      <c r="AE27" s="128">
        <v>1</v>
      </c>
      <c r="AF27" s="181" t="s">
        <v>0</v>
      </c>
      <c r="AG27" s="187">
        <f>(W27+Y27+AA27)*AC27*AE27</f>
        <v>7.6</v>
      </c>
      <c r="AH27" s="113" t="s">
        <v>1</v>
      </c>
      <c r="AI27" s="123"/>
      <c r="AJ27" s="142"/>
      <c r="AK27" s="113"/>
    </row>
    <row r="28" spans="1:37" ht="11.1" customHeight="1" x14ac:dyDescent="0.25">
      <c r="A28" s="126"/>
      <c r="B28" s="126"/>
      <c r="C28" s="117"/>
      <c r="D28" s="112"/>
      <c r="E28" s="117"/>
      <c r="F28" s="112"/>
      <c r="G28" s="117"/>
      <c r="H28" s="112"/>
      <c r="I28" s="183"/>
      <c r="J28" s="112"/>
      <c r="K28" s="110"/>
      <c r="L28" s="110"/>
      <c r="M28" s="113"/>
      <c r="N28" s="113"/>
      <c r="O28" s="113"/>
      <c r="P28" s="171"/>
      <c r="Q28" s="174"/>
      <c r="R28" s="113"/>
      <c r="S28" s="167"/>
      <c r="T28" s="179" t="str">
        <f>'Gross Wall Calculations (5)'!$AJ$5</f>
        <v>36/F</v>
      </c>
      <c r="U28" s="113"/>
      <c r="V28" s="119" t="s">
        <v>16</v>
      </c>
      <c r="W28" s="185">
        <v>3.8</v>
      </c>
      <c r="X28" s="117"/>
      <c r="Y28" s="112"/>
      <c r="Z28" s="117"/>
      <c r="AA28" s="112"/>
      <c r="AB28" s="183" t="s">
        <v>167</v>
      </c>
      <c r="AC28" s="112">
        <v>2</v>
      </c>
      <c r="AD28" s="110" t="s">
        <v>19</v>
      </c>
      <c r="AE28" s="128">
        <v>1</v>
      </c>
      <c r="AF28" s="181" t="s">
        <v>0</v>
      </c>
      <c r="AG28" s="187">
        <f>(W28+Y28+AA28)*AC28*AE28</f>
        <v>7.6</v>
      </c>
      <c r="AH28" s="113" t="s">
        <v>1</v>
      </c>
      <c r="AI28" s="123"/>
      <c r="AJ28" s="142"/>
      <c r="AK28" s="113"/>
    </row>
    <row r="29" spans="1:37" ht="11.1" customHeight="1" x14ac:dyDescent="0.25">
      <c r="A29" s="113"/>
      <c r="B29" s="113"/>
      <c r="C29" s="117"/>
      <c r="D29" s="112"/>
      <c r="E29" s="117"/>
      <c r="F29" s="112"/>
      <c r="G29" s="117"/>
      <c r="H29" s="112"/>
      <c r="I29" s="183"/>
      <c r="J29" s="112"/>
      <c r="K29" s="110"/>
      <c r="L29" s="110"/>
      <c r="M29" s="113"/>
      <c r="N29" s="113"/>
      <c r="O29" s="113"/>
      <c r="P29" s="123"/>
      <c r="Q29" s="142"/>
      <c r="R29" s="113"/>
      <c r="S29" s="167"/>
      <c r="T29" s="113"/>
      <c r="U29" s="188" t="s">
        <v>127</v>
      </c>
      <c r="V29" s="189" t="s">
        <v>100</v>
      </c>
      <c r="W29" s="182">
        <v>0.75</v>
      </c>
      <c r="X29" s="189" t="s">
        <v>128</v>
      </c>
      <c r="Y29" s="182">
        <v>0.5</v>
      </c>
      <c r="Z29" s="189" t="s">
        <v>99</v>
      </c>
      <c r="AA29" s="182">
        <v>3.8</v>
      </c>
      <c r="AB29" s="189" t="s">
        <v>129</v>
      </c>
      <c r="AC29" s="189">
        <f>W29/(Y29+AA29)</f>
        <v>0.1744186046511628</v>
      </c>
      <c r="AD29" s="182"/>
      <c r="AE29" s="191" t="s">
        <v>132</v>
      </c>
      <c r="AF29" s="189" t="s">
        <v>126</v>
      </c>
      <c r="AG29" s="193">
        <v>0.95399999999999996</v>
      </c>
      <c r="AH29" s="113"/>
      <c r="AI29" s="113"/>
      <c r="AJ29" s="142"/>
      <c r="AK29" s="113"/>
    </row>
    <row r="30" spans="1:37" ht="11.1" customHeight="1" x14ac:dyDescent="0.25">
      <c r="A30" s="158"/>
      <c r="B30" s="113"/>
      <c r="C30" s="117"/>
      <c r="D30" s="112"/>
      <c r="E30" s="117"/>
      <c r="F30" s="112"/>
      <c r="G30" s="117"/>
      <c r="H30" s="112"/>
      <c r="I30" s="183"/>
      <c r="J30" s="112"/>
      <c r="K30" s="110"/>
      <c r="L30" s="110"/>
      <c r="M30" s="113"/>
      <c r="N30" s="113"/>
      <c r="O30" s="113"/>
      <c r="P30" s="123"/>
      <c r="Q30" s="142"/>
      <c r="R30" s="113"/>
      <c r="S30" s="167"/>
      <c r="T30" s="179"/>
      <c r="U30" s="199"/>
      <c r="V30" s="117"/>
      <c r="W30" s="112"/>
      <c r="X30" s="117"/>
      <c r="Y30" s="112"/>
      <c r="Z30" s="117"/>
      <c r="AA30" s="112"/>
      <c r="AB30" s="110"/>
      <c r="AC30" s="112"/>
      <c r="AD30" s="110"/>
      <c r="AE30" s="128"/>
      <c r="AF30" s="181"/>
      <c r="AG30" s="187"/>
      <c r="AH30" s="113"/>
      <c r="AI30" s="113"/>
      <c r="AJ30" s="142"/>
      <c r="AK30" s="113"/>
    </row>
    <row r="31" spans="1:37" ht="11.1" customHeight="1" x14ac:dyDescent="0.25">
      <c r="A31" s="126"/>
      <c r="B31" s="126"/>
      <c r="C31" s="115"/>
      <c r="D31" s="115"/>
      <c r="E31" s="115"/>
      <c r="F31" s="115"/>
      <c r="G31" s="115"/>
      <c r="H31" s="115"/>
      <c r="I31" s="113"/>
      <c r="J31" s="113"/>
      <c r="K31" s="113"/>
      <c r="L31" s="176"/>
      <c r="M31" s="124"/>
      <c r="N31" s="113"/>
      <c r="O31" s="113"/>
      <c r="P31" s="123"/>
      <c r="Q31" s="177"/>
      <c r="R31" s="143"/>
      <c r="S31" s="167"/>
      <c r="T31" s="126" t="s">
        <v>39</v>
      </c>
      <c r="U31" s="178" t="s">
        <v>119</v>
      </c>
      <c r="V31" s="126"/>
      <c r="W31" s="126"/>
      <c r="X31" s="126"/>
      <c r="Y31" s="126"/>
      <c r="Z31" s="126"/>
      <c r="AA31" s="126"/>
      <c r="AB31" s="178"/>
      <c r="AC31" s="178"/>
      <c r="AD31" s="113"/>
      <c r="AE31" s="113"/>
      <c r="AF31" s="119" t="s">
        <v>16</v>
      </c>
      <c r="AG31" s="176" t="s">
        <v>120</v>
      </c>
      <c r="AH31" s="124" t="s">
        <v>42</v>
      </c>
      <c r="AI31" s="123" t="s">
        <v>0</v>
      </c>
      <c r="AJ31" s="177">
        <f>SUM(AG32:AG33)</f>
        <v>17.600000000000001</v>
      </c>
      <c r="AK31" s="143" t="s">
        <v>1</v>
      </c>
    </row>
    <row r="32" spans="1:37" ht="11.1" customHeight="1" x14ac:dyDescent="0.25">
      <c r="A32" s="113"/>
      <c r="B32" s="113"/>
      <c r="C32" s="115"/>
      <c r="D32" s="115"/>
      <c r="E32" s="115"/>
      <c r="F32" s="115"/>
      <c r="G32" s="115"/>
      <c r="H32" s="115"/>
      <c r="I32" s="113"/>
      <c r="J32" s="113"/>
      <c r="K32" s="113"/>
      <c r="L32" s="110"/>
      <c r="M32" s="113"/>
      <c r="N32" s="113"/>
      <c r="O32" s="113"/>
      <c r="P32" s="123"/>
      <c r="Q32" s="142"/>
      <c r="R32" s="113"/>
      <c r="S32" s="167"/>
      <c r="T32" s="179" t="str">
        <f>'Gross Wall Calculations (5)'!$AJ$4</f>
        <v>35/F</v>
      </c>
      <c r="U32" s="113"/>
      <c r="V32" s="119" t="s">
        <v>16</v>
      </c>
      <c r="W32" s="185">
        <v>4.4000000000000004</v>
      </c>
      <c r="X32" s="117"/>
      <c r="Y32" s="112"/>
      <c r="Z32" s="117"/>
      <c r="AA32" s="112"/>
      <c r="AB32" s="183" t="s">
        <v>167</v>
      </c>
      <c r="AC32" s="112">
        <v>2</v>
      </c>
      <c r="AD32" s="110" t="s">
        <v>19</v>
      </c>
      <c r="AE32" s="128">
        <v>1</v>
      </c>
      <c r="AF32" s="181" t="s">
        <v>0</v>
      </c>
      <c r="AG32" s="187">
        <f>(W32+Y32+AA32)*AC32*AE32</f>
        <v>8.8000000000000007</v>
      </c>
      <c r="AH32" s="113" t="s">
        <v>1</v>
      </c>
      <c r="AI32" s="123"/>
      <c r="AJ32" s="142"/>
      <c r="AK32" s="113"/>
    </row>
    <row r="33" spans="1:37" ht="11.1" customHeight="1" x14ac:dyDescent="0.25">
      <c r="A33" s="126"/>
      <c r="B33" s="126"/>
      <c r="C33" s="115"/>
      <c r="D33" s="115"/>
      <c r="E33" s="115"/>
      <c r="F33" s="115"/>
      <c r="G33" s="115"/>
      <c r="H33" s="115"/>
      <c r="I33" s="113"/>
      <c r="J33" s="113"/>
      <c r="K33" s="113"/>
      <c r="L33" s="176"/>
      <c r="M33" s="124"/>
      <c r="N33" s="113"/>
      <c r="O33" s="113"/>
      <c r="P33" s="123"/>
      <c r="Q33" s="142"/>
      <c r="R33" s="113"/>
      <c r="S33" s="167"/>
      <c r="T33" s="179" t="str">
        <f>'Gross Wall Calculations (5)'!$AJ$5</f>
        <v>36/F</v>
      </c>
      <c r="U33" s="113"/>
      <c r="V33" s="119" t="s">
        <v>16</v>
      </c>
      <c r="W33" s="185">
        <v>4.4000000000000004</v>
      </c>
      <c r="X33" s="117"/>
      <c r="Y33" s="112"/>
      <c r="Z33" s="117"/>
      <c r="AA33" s="112"/>
      <c r="AB33" s="183" t="s">
        <v>167</v>
      </c>
      <c r="AC33" s="112">
        <v>2</v>
      </c>
      <c r="AD33" s="110" t="s">
        <v>19</v>
      </c>
      <c r="AE33" s="128">
        <v>1</v>
      </c>
      <c r="AF33" s="181" t="s">
        <v>0</v>
      </c>
      <c r="AG33" s="187">
        <f>(W33+Y33+AA33)*AC33*AE33</f>
        <v>8.8000000000000007</v>
      </c>
      <c r="AH33" s="113" t="s">
        <v>1</v>
      </c>
      <c r="AI33" s="123"/>
      <c r="AJ33" s="142"/>
      <c r="AK33" s="113"/>
    </row>
    <row r="34" spans="1:37" ht="11.1" customHeight="1" x14ac:dyDescent="0.25">
      <c r="A34" s="113"/>
      <c r="B34" s="113"/>
      <c r="C34" s="115"/>
      <c r="D34" s="115"/>
      <c r="E34" s="115"/>
      <c r="F34" s="115"/>
      <c r="G34" s="115"/>
      <c r="H34" s="115"/>
      <c r="I34" s="113"/>
      <c r="J34" s="113"/>
      <c r="K34" s="113"/>
      <c r="L34" s="110"/>
      <c r="M34" s="113"/>
      <c r="N34" s="113"/>
      <c r="O34" s="113"/>
      <c r="P34" s="123"/>
      <c r="Q34" s="142"/>
      <c r="R34" s="113"/>
      <c r="S34" s="167"/>
      <c r="T34" s="179"/>
      <c r="U34" s="188" t="s">
        <v>127</v>
      </c>
      <c r="V34" s="189" t="s">
        <v>100</v>
      </c>
      <c r="W34" s="182">
        <v>0.75</v>
      </c>
      <c r="X34" s="189" t="s">
        <v>125</v>
      </c>
      <c r="Y34" s="182">
        <v>4.4000000000000004</v>
      </c>
      <c r="Z34" s="189" t="s">
        <v>126</v>
      </c>
      <c r="AA34" s="189">
        <f>W34/Y34</f>
        <v>0.17045454545454544</v>
      </c>
      <c r="AB34" s="182"/>
      <c r="AC34" s="182"/>
      <c r="AD34" s="182"/>
      <c r="AE34" s="191" t="s">
        <v>132</v>
      </c>
      <c r="AF34" s="189" t="s">
        <v>126</v>
      </c>
      <c r="AG34" s="193">
        <v>0.95399999999999996</v>
      </c>
      <c r="AH34" s="113"/>
      <c r="AI34" s="113"/>
      <c r="AJ34" s="142"/>
      <c r="AK34" s="113"/>
    </row>
    <row r="35" spans="1:37" ht="11.1" customHeight="1" x14ac:dyDescent="0.25">
      <c r="A35" s="179"/>
      <c r="B35" s="120"/>
      <c r="C35" s="37"/>
      <c r="D35" s="37"/>
      <c r="E35" s="37"/>
      <c r="F35" s="37"/>
      <c r="G35" s="37"/>
      <c r="H35" s="37"/>
      <c r="I35" s="113"/>
      <c r="J35" s="113"/>
      <c r="K35" s="113"/>
      <c r="L35" s="110"/>
      <c r="M35" s="181"/>
      <c r="N35" s="117"/>
      <c r="O35" s="113"/>
      <c r="P35" s="123"/>
      <c r="Q35" s="142"/>
      <c r="R35" s="113"/>
      <c r="S35" s="167"/>
      <c r="T35" s="113"/>
      <c r="U35" s="113"/>
      <c r="V35" s="115"/>
      <c r="W35" s="115"/>
      <c r="X35" s="115"/>
      <c r="Y35" s="115"/>
      <c r="Z35" s="115"/>
      <c r="AA35" s="115"/>
      <c r="AB35" s="113"/>
      <c r="AC35" s="113"/>
      <c r="AD35" s="113"/>
      <c r="AE35" s="113"/>
      <c r="AF35" s="113"/>
      <c r="AG35" s="113"/>
      <c r="AH35" s="113"/>
      <c r="AI35" s="113"/>
      <c r="AJ35" s="142"/>
      <c r="AK35" s="113"/>
    </row>
    <row r="36" spans="1:37" ht="11.1" customHeight="1" x14ac:dyDescent="0.25">
      <c r="A36" s="179"/>
      <c r="B36" s="120"/>
      <c r="C36" s="37"/>
      <c r="D36" s="37"/>
      <c r="E36" s="37"/>
      <c r="F36" s="37"/>
      <c r="G36" s="37"/>
      <c r="H36" s="37"/>
      <c r="I36" s="113"/>
      <c r="J36" s="113"/>
      <c r="K36" s="113"/>
      <c r="L36" s="110"/>
      <c r="M36" s="181"/>
      <c r="N36" s="117"/>
      <c r="O36" s="113"/>
      <c r="P36" s="123"/>
      <c r="Q36" s="142"/>
      <c r="R36" s="113"/>
      <c r="S36" s="167"/>
      <c r="T36" s="113"/>
      <c r="U36" s="113"/>
      <c r="V36" s="115"/>
      <c r="W36" s="115"/>
      <c r="X36" s="115"/>
      <c r="Y36" s="115"/>
      <c r="Z36" s="115"/>
      <c r="AA36" s="115"/>
      <c r="AB36" s="113"/>
      <c r="AC36" s="113"/>
      <c r="AD36" s="113"/>
      <c r="AE36" s="113"/>
      <c r="AF36" s="113"/>
      <c r="AG36" s="113"/>
      <c r="AH36" s="113"/>
      <c r="AI36" s="113"/>
      <c r="AJ36" s="142"/>
      <c r="AK36" s="113"/>
    </row>
    <row r="37" spans="1:37" ht="11.1" customHeight="1" x14ac:dyDescent="0.25">
      <c r="A37" s="179"/>
      <c r="B37" s="120"/>
      <c r="C37" s="37"/>
      <c r="D37" s="37"/>
      <c r="E37" s="37"/>
      <c r="F37" s="37"/>
      <c r="G37" s="37"/>
      <c r="H37" s="37"/>
      <c r="I37" s="113"/>
      <c r="J37" s="113"/>
      <c r="K37" s="113"/>
      <c r="L37" s="110"/>
      <c r="M37" s="181"/>
      <c r="N37" s="117"/>
      <c r="O37" s="113"/>
      <c r="P37" s="123"/>
      <c r="Q37" s="142"/>
      <c r="R37" s="113"/>
      <c r="S37" s="167"/>
      <c r="T37" s="113"/>
      <c r="U37" s="113"/>
      <c r="V37" s="115"/>
      <c r="W37" s="115"/>
      <c r="X37" s="115"/>
      <c r="Y37" s="115"/>
      <c r="Z37" s="115"/>
      <c r="AA37" s="115"/>
      <c r="AB37" s="113"/>
      <c r="AC37" s="113"/>
      <c r="AD37" s="113"/>
      <c r="AE37" s="113"/>
      <c r="AF37" s="113"/>
      <c r="AG37" s="113"/>
      <c r="AH37" s="113"/>
      <c r="AI37" s="113"/>
      <c r="AJ37" s="142"/>
      <c r="AK37" s="113"/>
    </row>
    <row r="38" spans="1:37" ht="11.1" customHeight="1" x14ac:dyDescent="0.25">
      <c r="A38" s="179"/>
      <c r="B38" s="120"/>
      <c r="C38" s="37"/>
      <c r="D38" s="37"/>
      <c r="E38" s="37"/>
      <c r="F38" s="37"/>
      <c r="G38" s="37"/>
      <c r="H38" s="37"/>
      <c r="I38" s="113"/>
      <c r="J38" s="113"/>
      <c r="K38" s="113"/>
      <c r="L38" s="110"/>
      <c r="M38" s="181"/>
      <c r="N38" s="117"/>
      <c r="O38" s="113"/>
      <c r="P38" s="123"/>
      <c r="Q38" s="142"/>
      <c r="R38" s="113"/>
      <c r="S38" s="167"/>
      <c r="T38" s="113"/>
      <c r="U38" s="113"/>
      <c r="V38" s="115"/>
      <c r="W38" s="115"/>
      <c r="X38" s="115"/>
      <c r="Y38" s="115"/>
      <c r="Z38" s="115"/>
      <c r="AA38" s="115"/>
      <c r="AB38" s="113"/>
      <c r="AC38" s="113"/>
      <c r="AD38" s="113"/>
      <c r="AE38" s="113"/>
      <c r="AF38" s="113"/>
      <c r="AG38" s="113"/>
      <c r="AH38" s="113"/>
      <c r="AI38" s="113"/>
      <c r="AJ38" s="142"/>
      <c r="AK38" s="113"/>
    </row>
    <row r="39" spans="1:37" ht="11.1" customHeight="1" x14ac:dyDescent="0.25">
      <c r="A39" s="179"/>
      <c r="B39" s="120"/>
      <c r="C39" s="117"/>
      <c r="D39" s="112"/>
      <c r="E39" s="117"/>
      <c r="F39" s="112"/>
      <c r="G39" s="117"/>
      <c r="H39" s="112"/>
      <c r="I39" s="110"/>
      <c r="J39" s="112"/>
      <c r="K39" s="110"/>
      <c r="L39" s="110"/>
      <c r="M39" s="181"/>
      <c r="N39" s="117"/>
      <c r="O39" s="113"/>
      <c r="P39" s="123"/>
      <c r="Q39" s="142"/>
      <c r="R39" s="113"/>
      <c r="S39" s="167"/>
      <c r="T39" s="113"/>
      <c r="U39" s="113"/>
      <c r="V39" s="115"/>
      <c r="W39" s="115"/>
      <c r="X39" s="115"/>
      <c r="Y39" s="115"/>
      <c r="Z39" s="115"/>
      <c r="AA39" s="115"/>
      <c r="AB39" s="113"/>
      <c r="AC39" s="113"/>
      <c r="AD39" s="113"/>
      <c r="AE39" s="113"/>
      <c r="AF39" s="113"/>
      <c r="AG39" s="113"/>
      <c r="AH39" s="113"/>
      <c r="AI39" s="113"/>
      <c r="AJ39" s="142"/>
      <c r="AK39" s="113"/>
    </row>
    <row r="40" spans="1:37" ht="10.5" customHeight="1" x14ac:dyDescent="0.25">
      <c r="A40" s="179"/>
      <c r="B40" s="120"/>
      <c r="C40" s="117"/>
      <c r="D40" s="112"/>
      <c r="E40" s="117"/>
      <c r="F40" s="112"/>
      <c r="G40" s="117"/>
      <c r="H40" s="112"/>
      <c r="I40" s="110"/>
      <c r="J40" s="112"/>
      <c r="K40" s="110"/>
      <c r="L40" s="110"/>
      <c r="M40" s="181"/>
      <c r="N40" s="117"/>
      <c r="O40" s="113"/>
      <c r="P40" s="123"/>
      <c r="Q40" s="142"/>
      <c r="R40" s="113"/>
      <c r="S40" s="167"/>
      <c r="T40" s="113"/>
      <c r="U40" s="113"/>
      <c r="V40" s="115"/>
      <c r="W40" s="115"/>
      <c r="X40" s="115"/>
      <c r="Y40" s="115"/>
      <c r="Z40" s="115"/>
      <c r="AA40" s="115"/>
      <c r="AB40" s="113"/>
      <c r="AC40" s="113"/>
      <c r="AD40" s="113"/>
      <c r="AE40" s="113"/>
      <c r="AF40" s="113"/>
      <c r="AG40" s="113"/>
      <c r="AH40" s="113"/>
      <c r="AI40" s="113"/>
      <c r="AJ40" s="142"/>
      <c r="AK40" s="113"/>
    </row>
    <row r="41" spans="1:37" ht="10.5" customHeight="1" x14ac:dyDescent="0.25">
      <c r="A41" s="179"/>
      <c r="B41" s="120"/>
      <c r="C41" s="117"/>
      <c r="D41" s="112"/>
      <c r="E41" s="117"/>
      <c r="F41" s="112"/>
      <c r="G41" s="117"/>
      <c r="H41" s="112"/>
      <c r="I41" s="110"/>
      <c r="J41" s="112"/>
      <c r="K41" s="110"/>
      <c r="L41" s="110"/>
      <c r="M41" s="181"/>
      <c r="N41" s="117"/>
      <c r="O41" s="113"/>
      <c r="P41" s="123"/>
      <c r="Q41" s="142"/>
      <c r="R41" s="113"/>
      <c r="S41" s="167"/>
      <c r="T41" s="179"/>
      <c r="U41" s="199"/>
      <c r="V41" s="117"/>
      <c r="W41" s="112"/>
      <c r="X41" s="117"/>
      <c r="Y41" s="112"/>
      <c r="Z41" s="117"/>
      <c r="AA41" s="112"/>
      <c r="AB41" s="110"/>
      <c r="AC41" s="112"/>
      <c r="AD41" s="110"/>
      <c r="AE41" s="128"/>
      <c r="AF41" s="181"/>
      <c r="AG41" s="187"/>
      <c r="AH41" s="113"/>
      <c r="AI41" s="123"/>
      <c r="AJ41" s="177"/>
      <c r="AK41" s="143"/>
    </row>
    <row r="42" spans="1:37" ht="11.1" customHeight="1" x14ac:dyDescent="0.25">
      <c r="A42" s="113"/>
      <c r="B42" s="113"/>
      <c r="C42" s="115"/>
      <c r="D42" s="115"/>
      <c r="E42" s="115"/>
      <c r="F42" s="115"/>
      <c r="G42" s="115"/>
      <c r="H42" s="115"/>
      <c r="I42" s="113"/>
      <c r="J42" s="113"/>
      <c r="K42" s="113"/>
      <c r="L42" s="110"/>
      <c r="M42" s="113"/>
      <c r="N42" s="113"/>
      <c r="O42" s="113"/>
      <c r="P42" s="123"/>
      <c r="Q42" s="142"/>
      <c r="R42" s="113"/>
      <c r="S42" s="167"/>
      <c r="T42" s="113"/>
      <c r="U42" s="113"/>
      <c r="V42" s="115"/>
      <c r="W42" s="115"/>
      <c r="X42" s="115"/>
      <c r="Y42" s="115"/>
      <c r="Z42" s="115"/>
      <c r="AA42" s="115"/>
      <c r="AB42" s="113"/>
      <c r="AC42" s="113"/>
      <c r="AD42" s="113"/>
      <c r="AE42" s="113"/>
      <c r="AF42" s="113"/>
      <c r="AG42" s="113"/>
      <c r="AH42" s="113"/>
      <c r="AI42" s="113"/>
      <c r="AJ42" s="142"/>
      <c r="AK42" s="113"/>
    </row>
    <row r="43" spans="1:37" ht="11.1" customHeight="1" x14ac:dyDescent="0.25">
      <c r="A43" s="113"/>
      <c r="B43" s="113"/>
      <c r="C43" s="115"/>
      <c r="D43" s="115"/>
      <c r="E43" s="115"/>
      <c r="F43" s="115"/>
      <c r="G43" s="115"/>
      <c r="H43" s="115"/>
      <c r="I43" s="113"/>
      <c r="J43" s="113"/>
      <c r="K43" s="113"/>
      <c r="L43" s="110"/>
      <c r="M43" s="113"/>
      <c r="N43" s="113"/>
      <c r="O43" s="113"/>
      <c r="P43" s="123"/>
      <c r="Q43" s="142"/>
      <c r="R43" s="194"/>
      <c r="S43" s="113"/>
      <c r="T43" s="113"/>
      <c r="U43" s="113"/>
      <c r="V43" s="115"/>
      <c r="W43" s="115"/>
      <c r="X43" s="115"/>
      <c r="Y43" s="115"/>
      <c r="Z43" s="115"/>
      <c r="AA43" s="115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</row>
    <row r="44" spans="1:37" ht="11.1" customHeight="1" x14ac:dyDescent="0.25">
      <c r="A44" s="156" t="s">
        <v>3</v>
      </c>
      <c r="B44" s="113"/>
      <c r="C44" s="123" t="s">
        <v>0</v>
      </c>
      <c r="D44" s="248">
        <f>Q6</f>
        <v>242.19999999999996</v>
      </c>
      <c r="E44" s="248"/>
      <c r="F44" s="248"/>
      <c r="G44" s="248"/>
      <c r="H44" s="248"/>
      <c r="I44" s="113" t="s">
        <v>187</v>
      </c>
      <c r="J44" s="251">
        <f>Q3</f>
        <v>1198.2774999999999</v>
      </c>
      <c r="K44" s="252"/>
      <c r="L44" s="252"/>
      <c r="M44" s="252"/>
      <c r="N44" s="252"/>
      <c r="O44" s="113"/>
      <c r="P44" s="123" t="s">
        <v>0</v>
      </c>
      <c r="Q44" s="195">
        <f>Q6/Q3</f>
        <v>0.20212346472332157</v>
      </c>
      <c r="R44" s="113"/>
      <c r="S44" s="167"/>
      <c r="T44" s="156" t="s">
        <v>3</v>
      </c>
      <c r="U44" s="113"/>
      <c r="V44" s="123" t="s">
        <v>0</v>
      </c>
      <c r="W44" s="248">
        <f>AJ6</f>
        <v>1469.45</v>
      </c>
      <c r="X44" s="248"/>
      <c r="Y44" s="248"/>
      <c r="Z44" s="248"/>
      <c r="AA44" s="248"/>
      <c r="AB44" s="115" t="s">
        <v>187</v>
      </c>
      <c r="AC44" s="248">
        <f>AJ3</f>
        <v>2761.4474999999998</v>
      </c>
      <c r="AD44" s="249"/>
      <c r="AE44" s="249"/>
      <c r="AF44" s="249"/>
      <c r="AG44" s="249"/>
      <c r="AH44" s="113"/>
      <c r="AI44" s="123" t="s">
        <v>0</v>
      </c>
      <c r="AJ44" s="195">
        <f>AJ6/AJ3</f>
        <v>0.53213034106206991</v>
      </c>
      <c r="AK44" s="113"/>
    </row>
    <row r="45" spans="1:37" ht="11.1" customHeight="1" x14ac:dyDescent="0.25">
      <c r="A45" s="113"/>
      <c r="B45" s="113"/>
      <c r="C45" s="117"/>
      <c r="D45" s="112"/>
      <c r="E45" s="117"/>
      <c r="F45" s="112"/>
      <c r="G45" s="117"/>
      <c r="H45" s="112"/>
      <c r="I45" s="110"/>
      <c r="J45" s="117"/>
      <c r="K45" s="110"/>
      <c r="L45" s="110"/>
      <c r="M45" s="113"/>
      <c r="N45" s="113"/>
      <c r="O45" s="113"/>
      <c r="P45" s="123"/>
      <c r="Q45" s="142"/>
      <c r="R45" s="113"/>
      <c r="S45" s="167"/>
      <c r="T45" s="179"/>
      <c r="U45" s="120"/>
      <c r="V45" s="117"/>
      <c r="W45" s="112"/>
      <c r="X45" s="117"/>
      <c r="Y45" s="112"/>
      <c r="Z45" s="117"/>
      <c r="AA45" s="112"/>
      <c r="AB45" s="110"/>
      <c r="AC45" s="117"/>
      <c r="AD45" s="110"/>
      <c r="AE45" s="110"/>
      <c r="AF45" s="181"/>
      <c r="AG45" s="117"/>
      <c r="AH45" s="113"/>
      <c r="AI45" s="123"/>
      <c r="AJ45" s="113"/>
      <c r="AK45" s="113"/>
    </row>
    <row r="46" spans="1:37" ht="11.1" customHeight="1" x14ac:dyDescent="0.25">
      <c r="A46" s="196" t="s">
        <v>91</v>
      </c>
      <c r="B46" s="113"/>
      <c r="C46" s="117"/>
      <c r="D46" s="112"/>
      <c r="E46" s="117"/>
      <c r="F46" s="112"/>
      <c r="G46" s="117"/>
      <c r="H46" s="112"/>
      <c r="I46" s="110"/>
      <c r="J46" s="117"/>
      <c r="K46" s="110"/>
      <c r="L46" s="110"/>
      <c r="M46" s="113"/>
      <c r="N46" s="113"/>
      <c r="O46" s="113"/>
      <c r="P46" s="123"/>
      <c r="Q46" s="142"/>
      <c r="R46" s="113"/>
      <c r="S46" s="143"/>
      <c r="T46" s="179"/>
      <c r="U46" s="120"/>
      <c r="V46" s="117"/>
      <c r="W46" s="112"/>
      <c r="X46" s="117"/>
      <c r="Y46" s="112"/>
      <c r="Z46" s="117"/>
      <c r="AA46" s="112"/>
      <c r="AB46" s="110"/>
      <c r="AC46" s="117"/>
      <c r="AD46" s="110"/>
      <c r="AE46" s="110"/>
      <c r="AF46" s="181"/>
      <c r="AG46" s="117"/>
      <c r="AH46" s="113"/>
      <c r="AI46" s="123"/>
      <c r="AJ46" s="113"/>
      <c r="AK46" s="113"/>
    </row>
    <row r="47" spans="1:37" ht="11.1" customHeight="1" x14ac:dyDescent="0.25">
      <c r="A47" s="196" t="s">
        <v>80</v>
      </c>
      <c r="B47" s="113"/>
      <c r="C47" s="117"/>
      <c r="D47" s="112"/>
      <c r="E47" s="117"/>
      <c r="F47" s="112"/>
      <c r="G47" s="117"/>
      <c r="H47" s="112"/>
      <c r="I47" s="110"/>
      <c r="J47" s="117"/>
      <c r="K47" s="110"/>
      <c r="L47" s="110"/>
      <c r="M47" s="113"/>
      <c r="N47" s="113"/>
      <c r="O47" s="113"/>
      <c r="P47" s="123"/>
      <c r="Q47" s="142"/>
      <c r="R47" s="113"/>
      <c r="S47" s="143"/>
      <c r="T47" s="179"/>
      <c r="U47" s="120"/>
      <c r="V47" s="117"/>
      <c r="W47" s="112"/>
      <c r="X47" s="117"/>
      <c r="Y47" s="112"/>
      <c r="Z47" s="117"/>
      <c r="AA47" s="112"/>
      <c r="AB47" s="110"/>
      <c r="AC47" s="117"/>
      <c r="AD47" s="110"/>
      <c r="AE47" s="110"/>
      <c r="AF47" s="181"/>
      <c r="AG47" s="117"/>
      <c r="AH47" s="113"/>
      <c r="AI47" s="123"/>
      <c r="AJ47" s="113"/>
      <c r="AK47" s="113"/>
    </row>
    <row r="48" spans="1:37" ht="11.1" customHeight="1" x14ac:dyDescent="0.25">
      <c r="I48" s="6"/>
      <c r="J48" s="21"/>
      <c r="K48" s="6"/>
      <c r="S48" s="13"/>
      <c r="T48" s="35"/>
      <c r="U48" s="8"/>
      <c r="AB48" s="6"/>
      <c r="AC48" s="21"/>
      <c r="AD48" s="6"/>
      <c r="AE48" s="6"/>
      <c r="AF48" s="36"/>
      <c r="AG48" s="21"/>
      <c r="AH48" s="22"/>
      <c r="AI48" s="22"/>
      <c r="AJ48" s="22"/>
      <c r="AK48" s="13"/>
    </row>
    <row r="49" spans="1:36" x14ac:dyDescent="0.25">
      <c r="K49" s="6"/>
      <c r="S49" s="13"/>
      <c r="AD49" s="6"/>
      <c r="AE49" s="6"/>
      <c r="AH49" s="22"/>
      <c r="AI49" s="22"/>
      <c r="AJ49" s="22"/>
    </row>
    <row r="50" spans="1:36" x14ac:dyDescent="0.25">
      <c r="S50" s="13"/>
    </row>
    <row r="51" spans="1:36" x14ac:dyDescent="0.25">
      <c r="S51" s="13"/>
    </row>
    <row r="52" spans="1:36" x14ac:dyDescent="0.25">
      <c r="A52" s="13"/>
      <c r="B52" s="13"/>
      <c r="L52" s="15"/>
      <c r="M52" s="13"/>
      <c r="N52" s="13"/>
      <c r="O52" s="13"/>
      <c r="P52" s="16"/>
      <c r="Q52" s="26"/>
      <c r="R52" s="13"/>
      <c r="S52" s="13"/>
    </row>
    <row r="53" spans="1:36" x14ac:dyDescent="0.25">
      <c r="A53" s="38"/>
      <c r="B53" s="38"/>
      <c r="L53" s="39"/>
      <c r="M53" s="13"/>
      <c r="N53" s="13"/>
      <c r="O53" s="13"/>
      <c r="P53" s="16"/>
      <c r="Q53" s="26"/>
      <c r="R53" s="13"/>
      <c r="S53" s="13"/>
    </row>
    <row r="54" spans="1:36" x14ac:dyDescent="0.25">
      <c r="A54" s="14"/>
      <c r="B54" s="14"/>
      <c r="L54" s="15"/>
      <c r="M54" s="40"/>
      <c r="N54" s="41"/>
      <c r="O54" s="41"/>
      <c r="P54" s="16"/>
      <c r="Q54" s="26"/>
      <c r="R54" s="13"/>
      <c r="S54" s="13"/>
    </row>
    <row r="55" spans="1:36" x14ac:dyDescent="0.25">
      <c r="A55" s="14"/>
      <c r="B55" s="14"/>
      <c r="L55" s="15"/>
      <c r="M55" s="40"/>
      <c r="N55" s="14"/>
      <c r="O55" s="14"/>
      <c r="P55" s="16"/>
      <c r="Q55" s="26"/>
      <c r="R55" s="13"/>
      <c r="S55" s="13"/>
    </row>
    <row r="56" spans="1:36" x14ac:dyDescent="0.25">
      <c r="A56" s="14"/>
      <c r="B56" s="14"/>
      <c r="L56" s="15"/>
      <c r="M56" s="40"/>
      <c r="N56" s="14"/>
      <c r="O56" s="14"/>
      <c r="P56" s="16"/>
      <c r="Q56" s="44"/>
      <c r="R56" s="13"/>
      <c r="S56" s="13"/>
    </row>
    <row r="57" spans="1:36" x14ac:dyDescent="0.25">
      <c r="A57" s="13"/>
      <c r="B57" s="13"/>
      <c r="L57" s="15"/>
      <c r="M57" s="13"/>
      <c r="N57" s="13"/>
      <c r="O57" s="13"/>
      <c r="P57" s="16"/>
      <c r="Q57" s="26"/>
      <c r="R57" s="13"/>
      <c r="S57" s="13"/>
    </row>
    <row r="58" spans="1:36" x14ac:dyDescent="0.25">
      <c r="A58" s="38"/>
      <c r="B58" s="38"/>
      <c r="L58" s="39"/>
      <c r="M58" s="13"/>
      <c r="N58" s="13"/>
      <c r="O58" s="13"/>
      <c r="P58" s="16"/>
      <c r="Q58" s="26"/>
      <c r="R58" s="13"/>
      <c r="S58" s="13"/>
    </row>
    <row r="59" spans="1:36" x14ac:dyDescent="0.25">
      <c r="A59" s="14"/>
      <c r="B59" s="14"/>
      <c r="L59" s="15"/>
      <c r="M59" s="40"/>
      <c r="N59" s="41"/>
      <c r="O59" s="41"/>
      <c r="P59" s="16"/>
      <c r="Q59" s="26"/>
      <c r="R59" s="13"/>
      <c r="S59" s="13"/>
    </row>
    <row r="60" spans="1:36" x14ac:dyDescent="0.25">
      <c r="A60" s="14"/>
      <c r="B60" s="14"/>
      <c r="L60" s="15"/>
      <c r="M60" s="40"/>
      <c r="N60" s="14"/>
      <c r="O60" s="14"/>
      <c r="P60" s="16"/>
      <c r="Q60" s="26"/>
      <c r="R60" s="13"/>
      <c r="S60" s="13"/>
    </row>
    <row r="61" spans="1:36" x14ac:dyDescent="0.25">
      <c r="A61" s="14"/>
      <c r="B61" s="14"/>
      <c r="L61" s="15"/>
      <c r="M61" s="40"/>
      <c r="N61" s="14"/>
      <c r="O61" s="14"/>
      <c r="P61" s="16"/>
      <c r="Q61" s="44"/>
      <c r="R61" s="13"/>
      <c r="S61" s="13"/>
    </row>
    <row r="62" spans="1:36" x14ac:dyDescent="0.25">
      <c r="A62" s="13"/>
      <c r="B62" s="13"/>
      <c r="L62" s="15"/>
      <c r="M62" s="13"/>
      <c r="N62" s="13"/>
      <c r="O62" s="13"/>
      <c r="P62" s="16"/>
      <c r="Q62" s="26"/>
      <c r="R62" s="13"/>
      <c r="S62" s="13"/>
    </row>
    <row r="63" spans="1:36" x14ac:dyDescent="0.25">
      <c r="A63" s="38"/>
      <c r="B63" s="38"/>
      <c r="L63" s="39"/>
      <c r="M63" s="13"/>
      <c r="N63" s="13"/>
      <c r="O63" s="13"/>
      <c r="P63" s="16"/>
      <c r="Q63" s="26"/>
      <c r="R63" s="13"/>
      <c r="S63" s="13"/>
    </row>
    <row r="64" spans="1:36" x14ac:dyDescent="0.25">
      <c r="A64" s="14"/>
      <c r="B64" s="14"/>
      <c r="L64" s="15"/>
      <c r="M64" s="40"/>
      <c r="N64" s="41"/>
      <c r="O64" s="41"/>
      <c r="P64" s="16"/>
      <c r="Q64" s="26"/>
      <c r="R64" s="13"/>
      <c r="S64" s="13"/>
    </row>
    <row r="65" spans="1:19" x14ac:dyDescent="0.25">
      <c r="A65" s="14"/>
      <c r="B65" s="14"/>
      <c r="L65" s="15"/>
      <c r="M65" s="40"/>
      <c r="N65" s="14"/>
      <c r="O65" s="14"/>
      <c r="P65" s="16"/>
      <c r="Q65" s="26"/>
      <c r="R65" s="13"/>
      <c r="S65" s="13"/>
    </row>
    <row r="66" spans="1:19" x14ac:dyDescent="0.25">
      <c r="A66" s="14"/>
      <c r="B66" s="14"/>
      <c r="L66" s="15"/>
      <c r="M66" s="40"/>
      <c r="N66" s="14"/>
      <c r="O66" s="14"/>
      <c r="P66" s="16"/>
      <c r="Q66" s="44"/>
      <c r="R66" s="13"/>
      <c r="S66" s="13"/>
    </row>
    <row r="67" spans="1:19" x14ac:dyDescent="0.25">
      <c r="A67" s="13"/>
      <c r="B67" s="13"/>
      <c r="L67" s="15"/>
      <c r="M67" s="13"/>
      <c r="N67" s="13"/>
      <c r="O67" s="13"/>
      <c r="P67" s="16"/>
      <c r="Q67" s="26"/>
      <c r="R67" s="13"/>
      <c r="S67" s="13"/>
    </row>
    <row r="68" spans="1:19" x14ac:dyDescent="0.25">
      <c r="A68" s="38"/>
      <c r="B68" s="38"/>
      <c r="L68" s="39"/>
      <c r="M68" s="13"/>
      <c r="N68" s="13"/>
      <c r="O68" s="13"/>
      <c r="P68" s="16"/>
      <c r="Q68" s="26"/>
      <c r="R68" s="13"/>
      <c r="S68" s="13"/>
    </row>
    <row r="69" spans="1:19" x14ac:dyDescent="0.25">
      <c r="A69" s="14"/>
      <c r="B69" s="14"/>
      <c r="L69" s="15"/>
      <c r="M69" s="40"/>
      <c r="N69" s="41"/>
      <c r="O69" s="41"/>
      <c r="P69" s="16"/>
      <c r="Q69" s="26"/>
      <c r="R69" s="13"/>
      <c r="S69" s="13"/>
    </row>
    <row r="70" spans="1:19" x14ac:dyDescent="0.25">
      <c r="A70" s="14"/>
      <c r="B70" s="14"/>
      <c r="L70" s="15"/>
      <c r="M70" s="40"/>
      <c r="N70" s="14"/>
      <c r="O70" s="14"/>
      <c r="P70" s="16"/>
      <c r="Q70" s="26"/>
      <c r="R70" s="13"/>
      <c r="S70" s="13"/>
    </row>
    <row r="71" spans="1:19" x14ac:dyDescent="0.25">
      <c r="A71" s="14"/>
      <c r="B71" s="14"/>
      <c r="L71" s="15"/>
      <c r="M71" s="40"/>
      <c r="N71" s="14"/>
      <c r="O71" s="14"/>
      <c r="P71" s="16"/>
      <c r="Q71" s="44"/>
      <c r="R71" s="13"/>
      <c r="S71" s="13"/>
    </row>
    <row r="72" spans="1:19" x14ac:dyDescent="0.25">
      <c r="A72" s="13"/>
      <c r="B72" s="13"/>
      <c r="L72" s="15"/>
      <c r="M72" s="13"/>
      <c r="N72" s="13"/>
      <c r="O72" s="13"/>
      <c r="P72" s="16"/>
      <c r="Q72" s="26"/>
      <c r="R72" s="13"/>
      <c r="S72" s="13"/>
    </row>
    <row r="73" spans="1:19" x14ac:dyDescent="0.25">
      <c r="A73" s="14"/>
      <c r="B73" s="13"/>
      <c r="L73" s="15"/>
      <c r="M73" s="13"/>
      <c r="N73" s="13"/>
      <c r="O73" s="13"/>
      <c r="P73" s="16"/>
      <c r="Q73" s="26"/>
      <c r="R73" s="13"/>
      <c r="S73" s="13"/>
    </row>
    <row r="74" spans="1:19" x14ac:dyDescent="0.25">
      <c r="A74" s="13"/>
      <c r="B74" s="14"/>
      <c r="L74" s="15"/>
      <c r="M74" s="40"/>
      <c r="N74" s="14"/>
      <c r="O74" s="14"/>
      <c r="P74" s="16"/>
      <c r="Q74" s="26"/>
      <c r="R74" s="13"/>
      <c r="S74" s="13"/>
    </row>
    <row r="75" spans="1:19" x14ac:dyDescent="0.25">
      <c r="A75" s="13"/>
      <c r="B75" s="14"/>
      <c r="L75" s="15"/>
      <c r="M75" s="40"/>
      <c r="N75" s="14"/>
      <c r="O75" s="14"/>
      <c r="P75" s="16"/>
      <c r="Q75" s="26"/>
      <c r="R75" s="13"/>
      <c r="S75" s="13"/>
    </row>
    <row r="76" spans="1:19" x14ac:dyDescent="0.25">
      <c r="A76" s="13"/>
      <c r="B76" s="13"/>
      <c r="L76" s="15"/>
      <c r="M76" s="13"/>
      <c r="N76" s="13"/>
      <c r="O76" s="13"/>
      <c r="P76" s="16"/>
      <c r="Q76" s="26"/>
      <c r="R76" s="13"/>
      <c r="S76" s="13"/>
    </row>
    <row r="77" spans="1:19" x14ac:dyDescent="0.25">
      <c r="A77" s="13"/>
      <c r="B77" s="13"/>
      <c r="L77" s="15"/>
      <c r="M77" s="13"/>
      <c r="N77" s="13"/>
      <c r="O77" s="13"/>
      <c r="P77" s="16"/>
      <c r="Q77" s="26"/>
      <c r="R77" s="13"/>
      <c r="S77" s="13"/>
    </row>
    <row r="78" spans="1:19" x14ac:dyDescent="0.25">
      <c r="A78" s="14"/>
      <c r="B78" s="13"/>
      <c r="L78" s="15"/>
      <c r="M78" s="13"/>
      <c r="N78" s="13"/>
      <c r="O78" s="13"/>
      <c r="P78" s="16"/>
      <c r="Q78" s="26"/>
      <c r="R78" s="13"/>
      <c r="S78" s="13"/>
    </row>
    <row r="79" spans="1:19" x14ac:dyDescent="0.25">
      <c r="A79" s="13"/>
      <c r="B79" s="14"/>
      <c r="L79" s="15"/>
      <c r="M79" s="40"/>
      <c r="N79" s="14"/>
      <c r="O79" s="14"/>
      <c r="P79" s="16"/>
      <c r="Q79" s="26"/>
      <c r="R79" s="13"/>
      <c r="S79" s="13"/>
    </row>
    <row r="80" spans="1:19" x14ac:dyDescent="0.25">
      <c r="A80" s="13"/>
      <c r="B80" s="14"/>
      <c r="L80" s="15"/>
      <c r="M80" s="40"/>
      <c r="N80" s="14"/>
      <c r="O80" s="14"/>
      <c r="P80" s="16"/>
      <c r="Q80" s="26"/>
      <c r="R80" s="13"/>
      <c r="S80" s="13"/>
    </row>
    <row r="81" spans="1:19" x14ac:dyDescent="0.25">
      <c r="A81" s="13"/>
      <c r="B81" s="13"/>
      <c r="L81" s="15"/>
      <c r="M81" s="13"/>
      <c r="N81" s="13"/>
      <c r="O81" s="13"/>
      <c r="P81" s="16"/>
      <c r="Q81" s="26"/>
      <c r="R81" s="13"/>
      <c r="S81" s="13"/>
    </row>
    <row r="82" spans="1:19" x14ac:dyDescent="0.25">
      <c r="A82" s="13"/>
      <c r="B82" s="13"/>
      <c r="L82" s="15"/>
      <c r="M82" s="13"/>
      <c r="N82" s="13"/>
      <c r="O82" s="13"/>
      <c r="P82" s="16"/>
      <c r="Q82" s="26"/>
      <c r="R82" s="13"/>
      <c r="S82" s="13"/>
    </row>
  </sheetData>
  <mergeCells count="4">
    <mergeCell ref="D44:H44"/>
    <mergeCell ref="J44:N44"/>
    <mergeCell ref="W44:AA44"/>
    <mergeCell ref="AC44:AG4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BreakPreview" zoomScale="110" zoomScaleNormal="100" zoomScaleSheetLayoutView="110" workbookViewId="0">
      <selection activeCell="Z28" sqref="Z28"/>
    </sheetView>
  </sheetViews>
  <sheetFormatPr defaultRowHeight="13.5" x14ac:dyDescent="0.25"/>
  <cols>
    <col min="1" max="1" width="11.28515625" style="25" customWidth="1"/>
    <col min="2" max="2" width="9.42578125" style="25" customWidth="1"/>
    <col min="3" max="3" width="7.5703125" style="25" customWidth="1"/>
    <col min="4" max="4" width="7" style="25" customWidth="1"/>
    <col min="5" max="5" width="5.42578125" style="25" customWidth="1"/>
    <col min="6" max="7" width="10" style="25" customWidth="1"/>
    <col min="8" max="8" width="8.140625" style="25" customWidth="1"/>
    <col min="9" max="9" width="9.140625" style="25" customWidth="1"/>
    <col min="10" max="10" width="7.140625" style="25" customWidth="1"/>
    <col min="11" max="11" width="6.7109375" style="25" customWidth="1"/>
    <col min="12" max="12" width="6.85546875" style="25" customWidth="1"/>
    <col min="13" max="13" width="3.140625" style="25" customWidth="1"/>
    <col min="14" max="14" width="7.42578125" style="25" customWidth="1"/>
    <col min="15" max="15" width="3.140625" style="25" customWidth="1"/>
    <col min="16" max="16" width="8" style="25" customWidth="1"/>
    <col min="17" max="17" width="8.85546875" style="25" customWidth="1"/>
    <col min="18" max="18" width="13.42578125" style="25" customWidth="1"/>
    <col min="19" max="19" width="11.7109375" style="25" customWidth="1"/>
    <col min="20" max="23" width="6.7109375" style="25" customWidth="1"/>
    <col min="24" max="16384" width="9.140625" style="25"/>
  </cols>
  <sheetData>
    <row r="1" spans="1:24" ht="15" customHeight="1" x14ac:dyDescent="0.25">
      <c r="A1" s="350" t="s">
        <v>189</v>
      </c>
      <c r="B1" s="200"/>
      <c r="C1" s="200"/>
      <c r="D1" s="200"/>
      <c r="E1" s="200"/>
      <c r="F1" s="200"/>
      <c r="G1" s="200"/>
      <c r="H1" s="142"/>
      <c r="I1" s="142"/>
      <c r="J1" s="142"/>
      <c r="K1" s="142"/>
      <c r="L1" s="156"/>
      <c r="M1" s="156"/>
      <c r="N1" s="142"/>
      <c r="O1" s="142"/>
      <c r="P1" s="142"/>
      <c r="Q1" s="114" t="s">
        <v>6</v>
      </c>
      <c r="R1" s="168">
        <v>9</v>
      </c>
    </row>
    <row r="2" spans="1:24" ht="15" customHeight="1" x14ac:dyDescent="0.25">
      <c r="A2" s="350" t="s">
        <v>191</v>
      </c>
      <c r="B2" s="200"/>
      <c r="C2" s="200"/>
      <c r="D2" s="200"/>
      <c r="E2" s="200"/>
      <c r="F2" s="200"/>
      <c r="G2" s="200"/>
      <c r="H2" s="142"/>
      <c r="I2" s="142"/>
      <c r="J2" s="142"/>
      <c r="K2" s="142"/>
      <c r="L2" s="156"/>
      <c r="M2" s="156"/>
      <c r="N2" s="142"/>
      <c r="O2" s="142"/>
      <c r="P2" s="142"/>
      <c r="Q2" s="142"/>
      <c r="R2" s="201"/>
    </row>
    <row r="3" spans="1:24" ht="12.95" customHeight="1" x14ac:dyDescent="0.25">
      <c r="A3" s="200"/>
      <c r="B3" s="200"/>
      <c r="C3" s="200"/>
      <c r="D3" s="200"/>
      <c r="E3" s="200"/>
      <c r="F3" s="200"/>
      <c r="G3" s="200"/>
      <c r="H3" s="156"/>
      <c r="I3" s="156"/>
      <c r="J3" s="156"/>
      <c r="K3" s="156"/>
      <c r="L3" s="156"/>
      <c r="M3" s="156"/>
      <c r="N3" s="142"/>
      <c r="O3" s="142"/>
      <c r="P3" s="142"/>
      <c r="Q3" s="142"/>
      <c r="R3" s="142"/>
    </row>
    <row r="4" spans="1:24" ht="12.95" customHeight="1" x14ac:dyDescent="0.25">
      <c r="A4" s="202" t="s">
        <v>161</v>
      </c>
      <c r="B4" s="203"/>
      <c r="C4" s="204" t="s">
        <v>4</v>
      </c>
      <c r="D4" s="204"/>
      <c r="E4" s="204"/>
      <c r="F4" s="142"/>
      <c r="G4" s="142"/>
      <c r="H4" s="142"/>
      <c r="I4" s="203"/>
      <c r="J4" s="203"/>
      <c r="K4" s="203"/>
      <c r="L4" s="142"/>
      <c r="M4" s="142"/>
      <c r="N4" s="142"/>
      <c r="O4" s="155"/>
      <c r="P4" s="155"/>
      <c r="Q4" s="155"/>
      <c r="R4" s="203"/>
      <c r="S4" s="59"/>
      <c r="T4" s="60"/>
    </row>
    <row r="5" spans="1:24" ht="12.95" customHeight="1" x14ac:dyDescent="0.25">
      <c r="A5" s="142" t="s">
        <v>162</v>
      </c>
      <c r="B5" s="142"/>
      <c r="C5" s="205" t="s">
        <v>4</v>
      </c>
      <c r="D5" s="205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6"/>
      <c r="T5" s="26"/>
      <c r="U5" s="26"/>
      <c r="V5" s="26"/>
      <c r="W5" s="26"/>
      <c r="X5" s="26"/>
    </row>
    <row r="6" spans="1:24" ht="18.75" customHeight="1" x14ac:dyDescent="0.2">
      <c r="A6" s="207" t="s">
        <v>146</v>
      </c>
      <c r="B6" s="142"/>
      <c r="C6" s="203"/>
      <c r="D6" s="142"/>
      <c r="E6" s="142"/>
      <c r="F6" s="142"/>
      <c r="G6" s="142"/>
      <c r="H6" s="142"/>
      <c r="I6" s="208"/>
      <c r="J6" s="208"/>
      <c r="K6" s="208"/>
      <c r="L6" s="208"/>
      <c r="M6" s="208"/>
      <c r="N6" s="208"/>
      <c r="O6" s="208"/>
      <c r="P6" s="208"/>
      <c r="Q6" s="208"/>
      <c r="R6" s="208"/>
      <c r="T6" s="26"/>
      <c r="U6" s="26"/>
      <c r="V6" s="26"/>
      <c r="W6" s="26"/>
      <c r="X6" s="26"/>
    </row>
    <row r="7" spans="1:24" ht="42" customHeight="1" x14ac:dyDescent="0.25">
      <c r="A7" s="209" t="s">
        <v>140</v>
      </c>
      <c r="B7" s="259" t="s">
        <v>134</v>
      </c>
      <c r="C7" s="259"/>
      <c r="D7" s="259"/>
      <c r="E7" s="210" t="s">
        <v>135</v>
      </c>
      <c r="F7" s="210" t="s">
        <v>141</v>
      </c>
      <c r="G7" s="211" t="s">
        <v>139</v>
      </c>
      <c r="H7" s="212"/>
      <c r="I7" s="265" t="s">
        <v>140</v>
      </c>
      <c r="J7" s="266"/>
      <c r="K7" s="260" t="s">
        <v>179</v>
      </c>
      <c r="L7" s="261"/>
      <c r="M7" s="261"/>
      <c r="N7" s="210" t="s">
        <v>135</v>
      </c>
      <c r="O7" s="267" t="s">
        <v>178</v>
      </c>
      <c r="P7" s="268"/>
      <c r="Q7" s="142"/>
      <c r="R7" s="208"/>
      <c r="T7" s="26"/>
      <c r="U7" s="26"/>
      <c r="V7" s="26"/>
      <c r="W7" s="26"/>
      <c r="X7" s="26"/>
    </row>
    <row r="8" spans="1:24" ht="12.95" customHeight="1" x14ac:dyDescent="0.25">
      <c r="A8" s="262" t="s">
        <v>142</v>
      </c>
      <c r="B8" s="290" t="s">
        <v>136</v>
      </c>
      <c r="C8" s="290"/>
      <c r="D8" s="290"/>
      <c r="E8" s="213">
        <v>0.5</v>
      </c>
      <c r="F8" s="214">
        <v>0.3</v>
      </c>
      <c r="G8" s="262">
        <f>F8*E8+F9*E9+F10*E10</f>
        <v>0.42</v>
      </c>
      <c r="H8" s="215"/>
      <c r="I8" s="253" t="s">
        <v>144</v>
      </c>
      <c r="J8" s="254"/>
      <c r="K8" s="275" t="s">
        <v>136</v>
      </c>
      <c r="L8" s="276"/>
      <c r="M8" s="277"/>
      <c r="N8" s="284">
        <v>0.65</v>
      </c>
      <c r="O8" s="269">
        <v>0.3</v>
      </c>
      <c r="P8" s="270"/>
      <c r="Q8" s="142"/>
      <c r="R8" s="208"/>
      <c r="T8" s="26"/>
      <c r="U8" s="26"/>
      <c r="V8" s="26"/>
      <c r="W8" s="26"/>
      <c r="X8" s="26"/>
    </row>
    <row r="9" spans="1:24" ht="12.95" customHeight="1" x14ac:dyDescent="0.25">
      <c r="A9" s="263"/>
      <c r="B9" s="290" t="s">
        <v>137</v>
      </c>
      <c r="C9" s="290"/>
      <c r="D9" s="290"/>
      <c r="E9" s="213">
        <v>0.3</v>
      </c>
      <c r="F9" s="214">
        <v>0.5</v>
      </c>
      <c r="G9" s="263"/>
      <c r="H9" s="215"/>
      <c r="I9" s="255"/>
      <c r="J9" s="256"/>
      <c r="K9" s="278"/>
      <c r="L9" s="279"/>
      <c r="M9" s="280"/>
      <c r="N9" s="285"/>
      <c r="O9" s="271"/>
      <c r="P9" s="272"/>
      <c r="Q9" s="142"/>
      <c r="R9" s="208"/>
      <c r="T9" s="26"/>
      <c r="U9" s="26"/>
      <c r="V9" s="26"/>
      <c r="W9" s="26"/>
      <c r="X9" s="26"/>
    </row>
    <row r="10" spans="1:24" ht="12.95" customHeight="1" x14ac:dyDescent="0.25">
      <c r="A10" s="264"/>
      <c r="B10" s="290" t="s">
        <v>138</v>
      </c>
      <c r="C10" s="290"/>
      <c r="D10" s="290"/>
      <c r="E10" s="213">
        <v>0.2</v>
      </c>
      <c r="F10" s="214">
        <v>0.6</v>
      </c>
      <c r="G10" s="264"/>
      <c r="H10" s="215"/>
      <c r="I10" s="257"/>
      <c r="J10" s="258"/>
      <c r="K10" s="281"/>
      <c r="L10" s="282"/>
      <c r="M10" s="283"/>
      <c r="N10" s="286"/>
      <c r="O10" s="273"/>
      <c r="P10" s="274"/>
      <c r="Q10" s="142"/>
      <c r="R10" s="208"/>
      <c r="T10" s="26"/>
      <c r="U10" s="26"/>
      <c r="V10" s="26"/>
      <c r="W10" s="26"/>
      <c r="X10" s="26"/>
    </row>
    <row r="11" spans="1:24" ht="12.95" customHeight="1" x14ac:dyDescent="0.25">
      <c r="A11" s="262" t="s">
        <v>143</v>
      </c>
      <c r="B11" s="290" t="s">
        <v>136</v>
      </c>
      <c r="C11" s="290"/>
      <c r="D11" s="290"/>
      <c r="E11" s="213">
        <v>0.5</v>
      </c>
      <c r="F11" s="214">
        <v>0.3</v>
      </c>
      <c r="G11" s="262">
        <f>F11*E11+F12*E12+F13*E13</f>
        <v>0.42</v>
      </c>
      <c r="H11" s="216"/>
      <c r="I11" s="253" t="s">
        <v>145</v>
      </c>
      <c r="J11" s="254"/>
      <c r="K11" s="275" t="s">
        <v>136</v>
      </c>
      <c r="L11" s="276"/>
      <c r="M11" s="277"/>
      <c r="N11" s="284">
        <v>0.85</v>
      </c>
      <c r="O11" s="269">
        <v>0.3</v>
      </c>
      <c r="P11" s="270"/>
      <c r="Q11" s="142"/>
      <c r="R11" s="208"/>
      <c r="T11" s="26"/>
      <c r="U11" s="26"/>
      <c r="V11" s="26"/>
      <c r="W11" s="26"/>
      <c r="X11" s="26"/>
    </row>
    <row r="12" spans="1:24" ht="12.75" customHeight="1" x14ac:dyDescent="0.25">
      <c r="A12" s="263"/>
      <c r="B12" s="290" t="s">
        <v>137</v>
      </c>
      <c r="C12" s="290"/>
      <c r="D12" s="290"/>
      <c r="E12" s="213">
        <v>0.3</v>
      </c>
      <c r="F12" s="214">
        <v>0.5</v>
      </c>
      <c r="G12" s="263"/>
      <c r="H12" s="142"/>
      <c r="I12" s="255"/>
      <c r="J12" s="256"/>
      <c r="K12" s="278"/>
      <c r="L12" s="279"/>
      <c r="M12" s="280"/>
      <c r="N12" s="285"/>
      <c r="O12" s="271"/>
      <c r="P12" s="272"/>
      <c r="Q12" s="142"/>
      <c r="R12" s="208"/>
      <c r="T12" s="26"/>
      <c r="U12" s="26"/>
      <c r="V12" s="26"/>
      <c r="W12" s="26"/>
      <c r="X12" s="26"/>
    </row>
    <row r="13" spans="1:24" ht="12.95" customHeight="1" x14ac:dyDescent="0.25">
      <c r="A13" s="264"/>
      <c r="B13" s="290" t="s">
        <v>138</v>
      </c>
      <c r="C13" s="290"/>
      <c r="D13" s="290"/>
      <c r="E13" s="213">
        <v>0.2</v>
      </c>
      <c r="F13" s="214">
        <v>0.6</v>
      </c>
      <c r="G13" s="264"/>
      <c r="H13" s="142"/>
      <c r="I13" s="257"/>
      <c r="J13" s="258"/>
      <c r="K13" s="281"/>
      <c r="L13" s="282"/>
      <c r="M13" s="283"/>
      <c r="N13" s="286"/>
      <c r="O13" s="273"/>
      <c r="P13" s="274"/>
      <c r="Q13" s="142"/>
      <c r="R13" s="208"/>
      <c r="T13" s="26"/>
      <c r="U13" s="26"/>
      <c r="V13" s="26"/>
      <c r="W13" s="26"/>
      <c r="X13" s="26"/>
    </row>
    <row r="14" spans="1:24" ht="18.75" customHeight="1" thickBot="1" x14ac:dyDescent="0.25">
      <c r="A14" s="207" t="s">
        <v>154</v>
      </c>
      <c r="B14" s="142"/>
      <c r="C14" s="142"/>
      <c r="D14" s="142"/>
      <c r="E14" s="142"/>
      <c r="F14" s="142"/>
      <c r="G14" s="142"/>
      <c r="H14" s="142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T14" s="26"/>
      <c r="U14" s="26"/>
      <c r="V14" s="26"/>
      <c r="W14" s="26"/>
      <c r="X14" s="26"/>
    </row>
    <row r="15" spans="1:24" ht="12.95" customHeight="1" x14ac:dyDescent="0.25">
      <c r="A15" s="315" t="s">
        <v>74</v>
      </c>
      <c r="B15" s="318" t="s">
        <v>77</v>
      </c>
      <c r="C15" s="310" t="s">
        <v>75</v>
      </c>
      <c r="D15" s="310" t="s">
        <v>81</v>
      </c>
      <c r="E15" s="310" t="s">
        <v>82</v>
      </c>
      <c r="F15" s="311" t="s">
        <v>83</v>
      </c>
      <c r="G15" s="311" t="s">
        <v>177</v>
      </c>
      <c r="H15" s="310" t="s">
        <v>76</v>
      </c>
      <c r="I15" s="310" t="s">
        <v>84</v>
      </c>
      <c r="J15" s="310" t="s">
        <v>153</v>
      </c>
      <c r="K15" s="310" t="s">
        <v>152</v>
      </c>
      <c r="L15" s="310" t="s">
        <v>151</v>
      </c>
      <c r="M15" s="310" t="s">
        <v>78</v>
      </c>
      <c r="N15" s="310" t="s">
        <v>150</v>
      </c>
      <c r="O15" s="310" t="s">
        <v>79</v>
      </c>
      <c r="P15" s="310" t="s">
        <v>149</v>
      </c>
      <c r="Q15" s="311" t="s">
        <v>148</v>
      </c>
      <c r="R15" s="314" t="s">
        <v>147</v>
      </c>
      <c r="T15" s="26"/>
      <c r="U15" s="63"/>
      <c r="V15" s="63"/>
      <c r="W15" s="60"/>
      <c r="X15" s="26"/>
    </row>
    <row r="16" spans="1:24" ht="12.95" customHeight="1" x14ac:dyDescent="0.25">
      <c r="A16" s="316"/>
      <c r="B16" s="319"/>
      <c r="C16" s="297"/>
      <c r="D16" s="297"/>
      <c r="E16" s="297"/>
      <c r="F16" s="312"/>
      <c r="G16" s="312"/>
      <c r="H16" s="297"/>
      <c r="I16" s="297"/>
      <c r="J16" s="297"/>
      <c r="K16" s="297"/>
      <c r="L16" s="297"/>
      <c r="M16" s="297"/>
      <c r="N16" s="297"/>
      <c r="O16" s="297"/>
      <c r="P16" s="297"/>
      <c r="Q16" s="312"/>
      <c r="R16" s="306"/>
      <c r="T16" s="64"/>
      <c r="U16" s="65"/>
      <c r="V16" s="65"/>
      <c r="W16" s="66"/>
      <c r="X16" s="26"/>
    </row>
    <row r="17" spans="1:24" ht="30.75" customHeight="1" thickBot="1" x14ac:dyDescent="0.3">
      <c r="A17" s="317"/>
      <c r="B17" s="320"/>
      <c r="C17" s="298"/>
      <c r="D17" s="298"/>
      <c r="E17" s="298"/>
      <c r="F17" s="313"/>
      <c r="G17" s="313"/>
      <c r="H17" s="298"/>
      <c r="I17" s="298"/>
      <c r="J17" s="298"/>
      <c r="K17" s="298"/>
      <c r="L17" s="298"/>
      <c r="M17" s="298"/>
      <c r="N17" s="298"/>
      <c r="O17" s="298"/>
      <c r="P17" s="298"/>
      <c r="Q17" s="313"/>
      <c r="R17" s="307"/>
      <c r="T17" s="64"/>
      <c r="U17" s="67"/>
      <c r="V17" s="67"/>
      <c r="W17" s="68"/>
      <c r="X17" s="26"/>
    </row>
    <row r="18" spans="1:24" ht="44.25" customHeight="1" thickBot="1" x14ac:dyDescent="0.3">
      <c r="A18" s="217" t="s">
        <v>96</v>
      </c>
      <c r="B18" s="218" t="s">
        <v>66</v>
      </c>
      <c r="C18" s="219">
        <f>'East and North (7)'!Q3</f>
        <v>1159.6025</v>
      </c>
      <c r="D18" s="219">
        <f>'East and North (7)'!Q6</f>
        <v>245.64999999999998</v>
      </c>
      <c r="E18" s="219">
        <f>D18/C18</f>
        <v>0.21183983304623782</v>
      </c>
      <c r="F18" s="220">
        <f>E18</f>
        <v>0.21183983304623782</v>
      </c>
      <c r="G18" s="221">
        <f>G8</f>
        <v>0.42</v>
      </c>
      <c r="H18" s="219">
        <f>'East and North (7)'!Q9</f>
        <v>245.64999999999998</v>
      </c>
      <c r="I18" s="222" t="s">
        <v>89</v>
      </c>
      <c r="J18" s="223">
        <v>61</v>
      </c>
      <c r="K18" s="223">
        <v>15</v>
      </c>
      <c r="L18" s="99">
        <v>0.57999999999999996</v>
      </c>
      <c r="M18" s="100" t="s">
        <v>61</v>
      </c>
      <c r="N18" s="101">
        <v>1</v>
      </c>
      <c r="O18" s="102" t="s">
        <v>62</v>
      </c>
      <c r="P18" s="103">
        <f>(L18*N18)</f>
        <v>0.57999999999999996</v>
      </c>
      <c r="Q18" s="220">
        <f>(P18*H18)/D18</f>
        <v>0.57999999999999996</v>
      </c>
      <c r="R18" s="224" t="s">
        <v>158</v>
      </c>
      <c r="T18" s="64"/>
      <c r="U18" s="67"/>
      <c r="V18" s="67"/>
      <c r="W18" s="68"/>
      <c r="X18" s="26"/>
    </row>
    <row r="19" spans="1:24" ht="12.95" customHeight="1" x14ac:dyDescent="0.25">
      <c r="A19" s="294" t="s">
        <v>95</v>
      </c>
      <c r="B19" s="225" t="s">
        <v>63</v>
      </c>
      <c r="C19" s="291">
        <f>'East and North (7)'!AJ3</f>
        <v>2292.0974999999999</v>
      </c>
      <c r="D19" s="291">
        <f>'East and North (7)'!AJ6</f>
        <v>1209.375</v>
      </c>
      <c r="E19" s="291">
        <f>D19/C19</f>
        <v>0.52762807864848682</v>
      </c>
      <c r="F19" s="299">
        <f>E19</f>
        <v>0.52762807864848682</v>
      </c>
      <c r="G19" s="287">
        <f>O8</f>
        <v>0.3</v>
      </c>
      <c r="H19" s="226">
        <f>'East and North (7)'!AJ9</f>
        <v>708.55</v>
      </c>
      <c r="I19" s="302" t="s">
        <v>88</v>
      </c>
      <c r="J19" s="302">
        <v>61</v>
      </c>
      <c r="K19" s="302">
        <v>15</v>
      </c>
      <c r="L19" s="74">
        <v>0.57999999999999996</v>
      </c>
      <c r="M19" s="227" t="s">
        <v>18</v>
      </c>
      <c r="N19" s="228">
        <v>1</v>
      </c>
      <c r="O19" s="77" t="s">
        <v>62</v>
      </c>
      <c r="P19" s="104">
        <f>(L19*N19)</f>
        <v>0.57999999999999996</v>
      </c>
      <c r="Q19" s="299">
        <f>((H19*P19)+(H20*P20)+(H21*P21)+(H22*P22)+(H23*P23)+(H24*P24)+(H25*P25))/D19</f>
        <v>0.56772191255813953</v>
      </c>
      <c r="R19" s="305" t="s">
        <v>157</v>
      </c>
      <c r="T19" s="64"/>
      <c r="U19" s="69"/>
      <c r="V19" s="69"/>
      <c r="W19" s="66"/>
      <c r="X19" s="26"/>
    </row>
    <row r="20" spans="1:24" ht="12.95" customHeight="1" x14ac:dyDescent="0.25">
      <c r="A20" s="295"/>
      <c r="B20" s="211" t="s">
        <v>64</v>
      </c>
      <c r="C20" s="292"/>
      <c r="D20" s="292"/>
      <c r="E20" s="292"/>
      <c r="F20" s="300"/>
      <c r="G20" s="288"/>
      <c r="H20" s="229">
        <f>'East and North (7)'!AJ11</f>
        <v>188.125</v>
      </c>
      <c r="I20" s="303"/>
      <c r="J20" s="303"/>
      <c r="K20" s="303"/>
      <c r="L20" s="78">
        <v>0.57999999999999996</v>
      </c>
      <c r="M20" s="230" t="s">
        <v>18</v>
      </c>
      <c r="N20" s="231">
        <f>'East and North (7)'!AG17</f>
        <v>0.9398399999999999</v>
      </c>
      <c r="O20" s="81" t="s">
        <v>62</v>
      </c>
      <c r="P20" s="96">
        <f t="shared" ref="P20:P32" si="0">(L20*N20)</f>
        <v>0.5451071999999999</v>
      </c>
      <c r="Q20" s="300"/>
      <c r="R20" s="308"/>
      <c r="T20" s="70"/>
      <c r="U20" s="70"/>
      <c r="V20" s="60"/>
      <c r="W20" s="60"/>
      <c r="X20" s="26"/>
    </row>
    <row r="21" spans="1:24" ht="12.95" customHeight="1" x14ac:dyDescent="0.25">
      <c r="A21" s="295"/>
      <c r="B21" s="211" t="s">
        <v>65</v>
      </c>
      <c r="C21" s="292"/>
      <c r="D21" s="292"/>
      <c r="E21" s="292"/>
      <c r="F21" s="300"/>
      <c r="G21" s="288"/>
      <c r="H21" s="229">
        <f>'East and North (7)'!AJ19</f>
        <v>188.125</v>
      </c>
      <c r="I21" s="303"/>
      <c r="J21" s="303"/>
      <c r="K21" s="303"/>
      <c r="L21" s="78">
        <v>0.57999999999999996</v>
      </c>
      <c r="M21" s="231" t="s">
        <v>18</v>
      </c>
      <c r="N21" s="231">
        <f>'East and North (7)'!AG24</f>
        <v>0.9398399999999999</v>
      </c>
      <c r="O21" s="81" t="s">
        <v>62</v>
      </c>
      <c r="P21" s="96">
        <f t="shared" si="0"/>
        <v>0.5451071999999999</v>
      </c>
      <c r="Q21" s="300"/>
      <c r="R21" s="308"/>
      <c r="T21" s="71"/>
      <c r="U21" s="72"/>
      <c r="V21" s="73"/>
      <c r="W21" s="70"/>
      <c r="X21" s="26"/>
    </row>
    <row r="22" spans="1:24" ht="12.95" customHeight="1" x14ac:dyDescent="0.25">
      <c r="A22" s="295"/>
      <c r="B22" s="211" t="s">
        <v>121</v>
      </c>
      <c r="C22" s="292"/>
      <c r="D22" s="292"/>
      <c r="E22" s="292"/>
      <c r="F22" s="300"/>
      <c r="G22" s="288"/>
      <c r="H22" s="229">
        <f>'East and North (7)'!AJ26</f>
        <v>7.375</v>
      </c>
      <c r="I22" s="303"/>
      <c r="J22" s="303"/>
      <c r="K22" s="303"/>
      <c r="L22" s="78">
        <v>0.57999999999999996</v>
      </c>
      <c r="M22" s="231" t="s">
        <v>18</v>
      </c>
      <c r="N22" s="231">
        <f>'East and North (7)'!AG28</f>
        <v>0.96</v>
      </c>
      <c r="O22" s="81" t="s">
        <v>0</v>
      </c>
      <c r="P22" s="96">
        <f t="shared" ref="P22:P23" si="1">(L22*N22)</f>
        <v>0.55679999999999996</v>
      </c>
      <c r="Q22" s="300"/>
      <c r="R22" s="308"/>
      <c r="T22" s="71"/>
      <c r="U22" s="72"/>
      <c r="V22" s="73"/>
      <c r="W22" s="70"/>
      <c r="X22" s="26"/>
    </row>
    <row r="23" spans="1:24" ht="12.95" customHeight="1" x14ac:dyDescent="0.25">
      <c r="A23" s="295"/>
      <c r="B23" s="211" t="s">
        <v>122</v>
      </c>
      <c r="C23" s="292"/>
      <c r="D23" s="292"/>
      <c r="E23" s="292"/>
      <c r="F23" s="300"/>
      <c r="G23" s="288"/>
      <c r="H23" s="229">
        <f>'East and North (7)'!AJ30</f>
        <v>56.000000000000007</v>
      </c>
      <c r="I23" s="303"/>
      <c r="J23" s="303"/>
      <c r="K23" s="303"/>
      <c r="L23" s="78">
        <v>0.57999999999999996</v>
      </c>
      <c r="M23" s="231" t="s">
        <v>18</v>
      </c>
      <c r="N23" s="231">
        <f>'East and North (7)'!AG33</f>
        <v>0.97699999999999998</v>
      </c>
      <c r="O23" s="81" t="s">
        <v>0</v>
      </c>
      <c r="P23" s="96">
        <f t="shared" si="1"/>
        <v>0.56665999999999994</v>
      </c>
      <c r="Q23" s="300"/>
      <c r="R23" s="308"/>
      <c r="T23" s="71"/>
      <c r="U23" s="72"/>
      <c r="V23" s="73"/>
      <c r="W23" s="70"/>
      <c r="X23" s="26"/>
    </row>
    <row r="24" spans="1:24" ht="12.95" customHeight="1" x14ac:dyDescent="0.25">
      <c r="A24" s="295"/>
      <c r="B24" s="211" t="s">
        <v>123</v>
      </c>
      <c r="C24" s="292"/>
      <c r="D24" s="292"/>
      <c r="E24" s="292"/>
      <c r="F24" s="300"/>
      <c r="G24" s="288"/>
      <c r="H24" s="229">
        <f>'East and North (7)'!AJ35</f>
        <v>48.999999999999993</v>
      </c>
      <c r="I24" s="303"/>
      <c r="J24" s="303"/>
      <c r="K24" s="303"/>
      <c r="L24" s="78">
        <v>0.57999999999999996</v>
      </c>
      <c r="M24" s="231" t="s">
        <v>18</v>
      </c>
      <c r="N24" s="231">
        <f>'East and North (7)'!AG38</f>
        <v>0.97699999999999998</v>
      </c>
      <c r="O24" s="81" t="s">
        <v>0</v>
      </c>
      <c r="P24" s="96">
        <f t="shared" ref="P24" si="2">(L24*N24)</f>
        <v>0.56665999999999994</v>
      </c>
      <c r="Q24" s="300"/>
      <c r="R24" s="308"/>
      <c r="T24" s="71"/>
      <c r="U24" s="72"/>
      <c r="V24" s="73"/>
      <c r="W24" s="70"/>
      <c r="X24" s="26"/>
    </row>
    <row r="25" spans="1:24" ht="12.95" customHeight="1" thickBot="1" x14ac:dyDescent="0.3">
      <c r="A25" s="296"/>
      <c r="B25" s="232" t="s">
        <v>176</v>
      </c>
      <c r="C25" s="293"/>
      <c r="D25" s="293"/>
      <c r="E25" s="293"/>
      <c r="F25" s="301"/>
      <c r="G25" s="289"/>
      <c r="H25" s="233">
        <f>'East and North (7)'!AJ40</f>
        <v>12.2</v>
      </c>
      <c r="I25" s="304"/>
      <c r="J25" s="304"/>
      <c r="K25" s="304"/>
      <c r="L25" s="82">
        <v>0.57999999999999996</v>
      </c>
      <c r="M25" s="83" t="s">
        <v>61</v>
      </c>
      <c r="N25" s="84">
        <f>'East and North (7)'!AG42</f>
        <v>0.97899999999999998</v>
      </c>
      <c r="O25" s="85" t="s">
        <v>62</v>
      </c>
      <c r="P25" s="97">
        <f t="shared" si="0"/>
        <v>0.56781999999999999</v>
      </c>
      <c r="Q25" s="301"/>
      <c r="R25" s="309"/>
      <c r="T25" s="71"/>
      <c r="U25" s="69"/>
      <c r="V25" s="70"/>
      <c r="W25" s="70"/>
      <c r="X25" s="26"/>
    </row>
    <row r="26" spans="1:24" ht="43.5" customHeight="1" thickBot="1" x14ac:dyDescent="0.3">
      <c r="A26" s="217" t="s">
        <v>98</v>
      </c>
      <c r="B26" s="218" t="s">
        <v>73</v>
      </c>
      <c r="C26" s="219">
        <f>'West and South (8)'!Q3</f>
        <v>1198.2774999999999</v>
      </c>
      <c r="D26" s="219">
        <f>'West and South (8)'!Q6</f>
        <v>242.19999999999996</v>
      </c>
      <c r="E26" s="219">
        <f>D26/C26</f>
        <v>0.20212346472332157</v>
      </c>
      <c r="F26" s="220">
        <f>E26</f>
        <v>0.20212346472332157</v>
      </c>
      <c r="G26" s="221">
        <f>G11</f>
        <v>0.42</v>
      </c>
      <c r="H26" s="219">
        <f>'West and South (8)'!Q9</f>
        <v>242.19999999999996</v>
      </c>
      <c r="I26" s="222" t="s">
        <v>89</v>
      </c>
      <c r="J26" s="223">
        <v>61</v>
      </c>
      <c r="K26" s="223">
        <v>15</v>
      </c>
      <c r="L26" s="99">
        <v>0.57999999999999996</v>
      </c>
      <c r="M26" s="100" t="s">
        <v>61</v>
      </c>
      <c r="N26" s="101">
        <v>1</v>
      </c>
      <c r="O26" s="102" t="s">
        <v>62</v>
      </c>
      <c r="P26" s="103">
        <f>(L26*N26)</f>
        <v>0.57999999999999996</v>
      </c>
      <c r="Q26" s="220">
        <f>(P26*H26)/D26</f>
        <v>0.57999999999999996</v>
      </c>
      <c r="R26" s="224" t="s">
        <v>160</v>
      </c>
      <c r="T26" s="71"/>
      <c r="U26" s="69"/>
      <c r="V26" s="70"/>
      <c r="W26" s="70"/>
      <c r="X26" s="26"/>
    </row>
    <row r="27" spans="1:24" ht="12.95" customHeight="1" x14ac:dyDescent="0.25">
      <c r="A27" s="294" t="s">
        <v>97</v>
      </c>
      <c r="B27" s="225" t="s">
        <v>67</v>
      </c>
      <c r="C27" s="291">
        <f>'West and South (8)'!AJ3</f>
        <v>2761.4474999999998</v>
      </c>
      <c r="D27" s="291">
        <f>'West and South (8)'!AJ6</f>
        <v>1469.45</v>
      </c>
      <c r="E27" s="291">
        <f>D27/C27</f>
        <v>0.53213034106206991</v>
      </c>
      <c r="F27" s="299">
        <f>E27</f>
        <v>0.53213034106206991</v>
      </c>
      <c r="G27" s="287">
        <f>O11</f>
        <v>0.3</v>
      </c>
      <c r="H27" s="226">
        <f>'West and South (8)'!AJ9</f>
        <v>594.69999999999993</v>
      </c>
      <c r="I27" s="302" t="s">
        <v>90</v>
      </c>
      <c r="J27" s="302">
        <v>56</v>
      </c>
      <c r="K27" s="302">
        <v>19</v>
      </c>
      <c r="L27" s="74">
        <v>0.47</v>
      </c>
      <c r="M27" s="75" t="s">
        <v>61</v>
      </c>
      <c r="N27" s="76">
        <v>1</v>
      </c>
      <c r="O27" s="77" t="s">
        <v>62</v>
      </c>
      <c r="P27" s="104">
        <f t="shared" si="0"/>
        <v>0.47</v>
      </c>
      <c r="Q27" s="299">
        <f>(H27*P27+H28*P28+H29*P29+H30*P30+H31*P31+H32*P32)/(D27)</f>
        <v>0.4066834244104936</v>
      </c>
      <c r="R27" s="305" t="s">
        <v>159</v>
      </c>
      <c r="T27" s="71"/>
      <c r="U27" s="69"/>
      <c r="V27" s="70"/>
      <c r="W27" s="70"/>
      <c r="X27" s="26"/>
    </row>
    <row r="28" spans="1:24" ht="12.95" customHeight="1" x14ac:dyDescent="0.25">
      <c r="A28" s="295"/>
      <c r="B28" s="211" t="s">
        <v>68</v>
      </c>
      <c r="C28" s="297"/>
      <c r="D28" s="292"/>
      <c r="E28" s="292"/>
      <c r="F28" s="300"/>
      <c r="G28" s="288"/>
      <c r="H28" s="229">
        <f>'West and South (8)'!AJ11</f>
        <v>440.75</v>
      </c>
      <c r="I28" s="303"/>
      <c r="J28" s="303"/>
      <c r="K28" s="303"/>
      <c r="L28" s="78">
        <v>0.47</v>
      </c>
      <c r="M28" s="79" t="s">
        <v>61</v>
      </c>
      <c r="N28" s="80">
        <f>'West and South (8)'!AG16</f>
        <v>0.61199999999999999</v>
      </c>
      <c r="O28" s="81" t="s">
        <v>62</v>
      </c>
      <c r="P28" s="96">
        <f t="shared" si="0"/>
        <v>0.28763999999999995</v>
      </c>
      <c r="Q28" s="300"/>
      <c r="R28" s="306"/>
      <c r="T28" s="71"/>
      <c r="U28" s="69"/>
      <c r="V28" s="70"/>
      <c r="W28" s="70"/>
      <c r="X28" s="26"/>
    </row>
    <row r="29" spans="1:24" ht="12.95" customHeight="1" x14ac:dyDescent="0.25">
      <c r="A29" s="295"/>
      <c r="B29" s="211" t="s">
        <v>69</v>
      </c>
      <c r="C29" s="297"/>
      <c r="D29" s="292"/>
      <c r="E29" s="292"/>
      <c r="F29" s="300"/>
      <c r="G29" s="288"/>
      <c r="H29" s="229">
        <f>'West and South (8)'!AJ18</f>
        <v>204</v>
      </c>
      <c r="I29" s="303"/>
      <c r="J29" s="303"/>
      <c r="K29" s="303"/>
      <c r="L29" s="78">
        <v>0.47</v>
      </c>
      <c r="M29" s="79" t="s">
        <v>61</v>
      </c>
      <c r="N29" s="80">
        <f>'West and South (8)'!AG20</f>
        <v>0.94199999999999995</v>
      </c>
      <c r="O29" s="81" t="s">
        <v>62</v>
      </c>
      <c r="P29" s="96">
        <f t="shared" si="0"/>
        <v>0.44273999999999997</v>
      </c>
      <c r="Q29" s="300"/>
      <c r="R29" s="306"/>
      <c r="T29" s="71"/>
      <c r="U29" s="69"/>
      <c r="V29" s="70"/>
      <c r="W29" s="70"/>
      <c r="X29" s="26"/>
    </row>
    <row r="30" spans="1:24" ht="12.95" customHeight="1" x14ac:dyDescent="0.25">
      <c r="A30" s="295"/>
      <c r="B30" s="211" t="s">
        <v>70</v>
      </c>
      <c r="C30" s="297"/>
      <c r="D30" s="292"/>
      <c r="E30" s="292"/>
      <c r="F30" s="300"/>
      <c r="G30" s="288"/>
      <c r="H30" s="229">
        <f>'West and South (8)'!AJ22</f>
        <v>197.2</v>
      </c>
      <c r="I30" s="303"/>
      <c r="J30" s="303"/>
      <c r="K30" s="303"/>
      <c r="L30" s="78">
        <v>0.47</v>
      </c>
      <c r="M30" s="79" t="s">
        <v>61</v>
      </c>
      <c r="N30" s="80">
        <f>'West and South (8)'!AG24</f>
        <v>0.93100000000000005</v>
      </c>
      <c r="O30" s="81" t="s">
        <v>62</v>
      </c>
      <c r="P30" s="96">
        <f t="shared" si="0"/>
        <v>0.43757000000000001</v>
      </c>
      <c r="Q30" s="300"/>
      <c r="R30" s="306"/>
      <c r="T30" s="71"/>
      <c r="U30" s="69"/>
      <c r="V30" s="70"/>
      <c r="W30" s="70"/>
      <c r="X30" s="26"/>
    </row>
    <row r="31" spans="1:24" ht="12.95" customHeight="1" x14ac:dyDescent="0.25">
      <c r="A31" s="295"/>
      <c r="B31" s="211" t="s">
        <v>71</v>
      </c>
      <c r="C31" s="297"/>
      <c r="D31" s="292"/>
      <c r="E31" s="292"/>
      <c r="F31" s="300"/>
      <c r="G31" s="288"/>
      <c r="H31" s="229">
        <f>'West and South (8)'!AJ26</f>
        <v>15.2</v>
      </c>
      <c r="I31" s="303"/>
      <c r="J31" s="303"/>
      <c r="K31" s="303"/>
      <c r="L31" s="78">
        <v>0.47</v>
      </c>
      <c r="M31" s="79" t="s">
        <v>61</v>
      </c>
      <c r="N31" s="80">
        <f>'West and South (8)'!AG29</f>
        <v>0.95399999999999996</v>
      </c>
      <c r="O31" s="81" t="s">
        <v>62</v>
      </c>
      <c r="P31" s="96">
        <f t="shared" si="0"/>
        <v>0.44837999999999995</v>
      </c>
      <c r="Q31" s="300"/>
      <c r="R31" s="306"/>
      <c r="T31" s="71"/>
      <c r="U31" s="69"/>
      <c r="V31" s="70"/>
      <c r="W31" s="70"/>
      <c r="X31" s="26"/>
    </row>
    <row r="32" spans="1:24" ht="12.95" customHeight="1" thickBot="1" x14ac:dyDescent="0.3">
      <c r="A32" s="296"/>
      <c r="B32" s="232" t="s">
        <v>72</v>
      </c>
      <c r="C32" s="298"/>
      <c r="D32" s="293"/>
      <c r="E32" s="293"/>
      <c r="F32" s="301"/>
      <c r="G32" s="289"/>
      <c r="H32" s="233">
        <f>'West and South (8)'!AJ31</f>
        <v>17.600000000000001</v>
      </c>
      <c r="I32" s="304"/>
      <c r="J32" s="304"/>
      <c r="K32" s="304"/>
      <c r="L32" s="82">
        <v>0.47</v>
      </c>
      <c r="M32" s="83" t="s">
        <v>61</v>
      </c>
      <c r="N32" s="84">
        <f>'West and South (8)'!AG34</f>
        <v>0.95399999999999996</v>
      </c>
      <c r="O32" s="85" t="s">
        <v>62</v>
      </c>
      <c r="P32" s="97">
        <f t="shared" si="0"/>
        <v>0.44837999999999995</v>
      </c>
      <c r="Q32" s="301"/>
      <c r="R32" s="307"/>
      <c r="T32" s="71"/>
      <c r="U32" s="69"/>
      <c r="V32" s="70"/>
      <c r="W32" s="70"/>
      <c r="X32" s="26"/>
    </row>
    <row r="33" spans="1:24" ht="44.25" customHeight="1" x14ac:dyDescent="0.25">
      <c r="T33" s="71"/>
      <c r="U33" s="69"/>
      <c r="V33" s="70"/>
      <c r="W33" s="70"/>
      <c r="X33" s="26"/>
    </row>
    <row r="34" spans="1:24" ht="12.9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 t="s">
        <v>7</v>
      </c>
      <c r="S34" s="26"/>
      <c r="T34" s="64"/>
      <c r="U34" s="86"/>
      <c r="V34" s="86"/>
      <c r="W34" s="87"/>
      <c r="X34" s="26"/>
    </row>
    <row r="35" spans="1:24" ht="12.95" customHeight="1" x14ac:dyDescent="0.25">
      <c r="A35" s="26"/>
      <c r="B35" s="26"/>
      <c r="C35" s="26"/>
      <c r="D35" s="26"/>
      <c r="E35" s="26"/>
      <c r="F35" s="26"/>
      <c r="G35" s="26"/>
      <c r="H35" s="71"/>
      <c r="I35" s="71"/>
      <c r="J35" s="71"/>
      <c r="K35" s="71"/>
      <c r="L35" s="26"/>
      <c r="M35" s="26"/>
      <c r="N35" s="26"/>
      <c r="O35" s="26"/>
      <c r="P35" s="26"/>
      <c r="Q35" s="26"/>
      <c r="R35" s="88"/>
      <c r="S35" s="26"/>
      <c r="T35" s="64"/>
      <c r="U35" s="64"/>
      <c r="V35" s="64"/>
      <c r="W35" s="64"/>
      <c r="X35" s="26"/>
    </row>
    <row r="36" spans="1:24" ht="12.95" customHeight="1" x14ac:dyDescent="0.25">
      <c r="A36" s="26"/>
      <c r="B36" s="26"/>
      <c r="C36" s="26"/>
      <c r="D36" s="26"/>
      <c r="E36" s="26"/>
      <c r="F36" s="26"/>
      <c r="G36" s="26"/>
      <c r="H36" s="71"/>
      <c r="I36" s="71"/>
      <c r="J36" s="71"/>
      <c r="K36" s="71"/>
      <c r="L36" s="69"/>
      <c r="M36" s="69"/>
      <c r="N36" s="89"/>
      <c r="O36" s="89"/>
      <c r="P36" s="89"/>
      <c r="Q36" s="89"/>
      <c r="R36" s="26"/>
      <c r="S36" s="26"/>
      <c r="T36" s="71"/>
      <c r="U36" s="26"/>
      <c r="V36" s="88"/>
      <c r="W36" s="64"/>
      <c r="X36" s="26"/>
    </row>
    <row r="37" spans="1:24" ht="12.9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90"/>
      <c r="U37" s="86"/>
      <c r="V37" s="64"/>
      <c r="W37" s="64"/>
      <c r="X37" s="26"/>
    </row>
    <row r="38" spans="1:24" ht="12.9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ht="12.95" customHeight="1" x14ac:dyDescent="0.25">
      <c r="S39" s="26"/>
      <c r="T39" s="62"/>
      <c r="U39" s="64"/>
      <c r="V39" s="64"/>
      <c r="W39" s="64"/>
      <c r="X39" s="26"/>
    </row>
    <row r="40" spans="1:24" ht="12.95" customHeight="1" x14ac:dyDescent="0.25">
      <c r="S40" s="26"/>
      <c r="T40" s="87"/>
      <c r="U40" s="61"/>
      <c r="V40" s="61"/>
      <c r="W40" s="87"/>
      <c r="X40" s="26"/>
    </row>
    <row r="41" spans="1:24" ht="12.95" customHeight="1" x14ac:dyDescent="0.25">
      <c r="T41" s="91"/>
      <c r="U41" s="89"/>
      <c r="V41" s="64"/>
      <c r="W41" s="64"/>
      <c r="X41" s="26"/>
    </row>
    <row r="42" spans="1:24" ht="12.95" customHeight="1" x14ac:dyDescent="0.25"/>
  </sheetData>
  <mergeCells count="62">
    <mergeCell ref="A19:A25"/>
    <mergeCell ref="M15:M17"/>
    <mergeCell ref="A15:A17"/>
    <mergeCell ref="B15:B17"/>
    <mergeCell ref="C15:C17"/>
    <mergeCell ref="D15:D17"/>
    <mergeCell ref="E15:E17"/>
    <mergeCell ref="F15:F17"/>
    <mergeCell ref="H15:H17"/>
    <mergeCell ref="I15:I17"/>
    <mergeCell ref="J15:J17"/>
    <mergeCell ref="K15:K17"/>
    <mergeCell ref="L15:L17"/>
    <mergeCell ref="G15:G17"/>
    <mergeCell ref="F19:F25"/>
    <mergeCell ref="E19:E25"/>
    <mergeCell ref="G19:G25"/>
    <mergeCell ref="R19:R25"/>
    <mergeCell ref="N15:N17"/>
    <mergeCell ref="O15:O17"/>
    <mergeCell ref="P15:P17"/>
    <mergeCell ref="Q15:Q17"/>
    <mergeCell ref="R15:R17"/>
    <mergeCell ref="I19:I25"/>
    <mergeCell ref="J19:J25"/>
    <mergeCell ref="K19:K25"/>
    <mergeCell ref="Q19:Q25"/>
    <mergeCell ref="I27:I32"/>
    <mergeCell ref="J27:J32"/>
    <mergeCell ref="K27:K32"/>
    <mergeCell ref="Q27:Q32"/>
    <mergeCell ref="R27:R32"/>
    <mergeCell ref="G27:G32"/>
    <mergeCell ref="A8:A10"/>
    <mergeCell ref="A11:A13"/>
    <mergeCell ref="B8:D8"/>
    <mergeCell ref="B12:D12"/>
    <mergeCell ref="B13:D13"/>
    <mergeCell ref="B9:D9"/>
    <mergeCell ref="B10:D10"/>
    <mergeCell ref="B11:D11"/>
    <mergeCell ref="D19:D25"/>
    <mergeCell ref="C19:C25"/>
    <mergeCell ref="A27:A32"/>
    <mergeCell ref="C27:C32"/>
    <mergeCell ref="D27:D32"/>
    <mergeCell ref="E27:E32"/>
    <mergeCell ref="F27:F32"/>
    <mergeCell ref="O7:P7"/>
    <mergeCell ref="O8:P10"/>
    <mergeCell ref="O11:P13"/>
    <mergeCell ref="K8:M10"/>
    <mergeCell ref="K11:M13"/>
    <mergeCell ref="N8:N10"/>
    <mergeCell ref="N11:N13"/>
    <mergeCell ref="I8:J10"/>
    <mergeCell ref="I11:J13"/>
    <mergeCell ref="B7:D7"/>
    <mergeCell ref="K7:M7"/>
    <mergeCell ref="G8:G10"/>
    <mergeCell ref="G11:G13"/>
    <mergeCell ref="I7:J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Schematic Section (1)</vt:lpstr>
      <vt:lpstr>Plans and Elevation (2)</vt:lpstr>
      <vt:lpstr>Plans and Elevation (3)</vt:lpstr>
      <vt:lpstr>Typical Sections (4)</vt:lpstr>
      <vt:lpstr>Gross Wall Calculations (5)</vt:lpstr>
      <vt:lpstr>Gross Glazing Calculations (6)</vt:lpstr>
      <vt:lpstr>East and North (7)</vt:lpstr>
      <vt:lpstr>West and South (8)</vt:lpstr>
      <vt:lpstr>Deemed to Satisfy-method1 (9)</vt:lpstr>
      <vt:lpstr>Deemed to Satisfy-method2 (10)</vt:lpstr>
      <vt:lpstr>'Deemed to Satisfy-method1 (9)'!Print_Area</vt:lpstr>
      <vt:lpstr>'Deemed to Satisfy-method2 (10)'!Print_Area</vt:lpstr>
      <vt:lpstr>'East and North (7)'!Print_Area</vt:lpstr>
      <vt:lpstr>'Gross Glazing Calculations (6)'!Print_Area</vt:lpstr>
      <vt:lpstr>'Gross Wall Calculations (5)'!Print_Area</vt:lpstr>
      <vt:lpstr>'Plans and Elevation (2)'!Print_Area</vt:lpstr>
      <vt:lpstr>'Plans and Elevation (3)'!Print_Area</vt:lpstr>
      <vt:lpstr>'Schematic Section (1)'!Print_Area</vt:lpstr>
      <vt:lpstr>'Typical Sections (4)'!Print_Area</vt:lpstr>
      <vt:lpstr>'West and South (8)'!Print_Area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2014-09-26T10:10:24Z</dcterms:modified>
</cp:coreProperties>
</file>