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525" yWindow="60" windowWidth="18930" windowHeight="11325" tabRatio="855" firstSheet="5" activeTab="18"/>
  </bookViews>
  <sheets>
    <sheet name="Schematic Section (1)" sheetId="64" r:id="rId1"/>
    <sheet name="Plans and Elevation (2)" sheetId="123" r:id="rId2"/>
    <sheet name="Plans and Elevation (3)" sheetId="124" r:id="rId3"/>
    <sheet name="Typical Sections (4)" sheetId="103" r:id="rId4"/>
    <sheet name="Construction Details (5)" sheetId="110" r:id="rId5"/>
    <sheet name="Gross Wall Calculations (6)" sheetId="106" r:id="rId6"/>
    <sheet name="Gross Glazing Calculations (7)" sheetId="70" r:id="rId7"/>
    <sheet name="East (8)" sheetId="74" r:id="rId8"/>
    <sheet name="RTTV-wall 1 (9)" sheetId="112" r:id="rId9"/>
    <sheet name="North (10)" sheetId="113" r:id="rId10"/>
    <sheet name="RTTV-wall 1 (11)" sheetId="114" r:id="rId11"/>
    <sheet name="West (12)" sheetId="115" r:id="rId12"/>
    <sheet name="RTTV-wall 1 (13)" sheetId="116" r:id="rId13"/>
    <sheet name="South (14)" sheetId="107" r:id="rId14"/>
    <sheet name="RTTV-wall 1 (15)" sheetId="118" r:id="rId15"/>
    <sheet name="RTTV-wall Tota (16)l" sheetId="119" r:id="rId16"/>
    <sheet name="Roof (17)" sheetId="120" r:id="rId17"/>
    <sheet name="RTTV-roof (18)" sheetId="121" r:id="rId18"/>
    <sheet name="RTTV-roof (19)" sheetId="122" r:id="rId19"/>
  </sheets>
  <externalReferences>
    <externalReference r:id="rId20"/>
    <externalReference r:id="rId21"/>
    <externalReference r:id="rId22"/>
  </externalReferences>
  <definedNames>
    <definedName name="_xlnm.Print_Area" localSheetId="4">'Construction Details (5)'!$A$1:$O$32</definedName>
    <definedName name="_xlnm.Print_Area" localSheetId="7">'East (8)'!$A$1:$V$47</definedName>
    <definedName name="_xlnm.Print_Area" localSheetId="6">'Gross Glazing Calculations (7)'!$A$1:$AU$48</definedName>
    <definedName name="_xlnm.Print_Area" localSheetId="5">'Gross Wall Calculations (6)'!$A$1:$AU$48</definedName>
    <definedName name="_xlnm.Print_Area" localSheetId="9">'North (10)'!$A$1:$AA$57</definedName>
    <definedName name="_xlnm.Print_Area" localSheetId="1">'Plans and Elevation (2)'!$A$1:$O$32</definedName>
    <definedName name="_xlnm.Print_Area" localSheetId="2">'Plans and Elevation (3)'!$A$1:$O$32</definedName>
    <definedName name="_xlnm.Print_Area" localSheetId="16">'Roof (17)'!$A$1:$T$47</definedName>
    <definedName name="_xlnm.Print_Area" localSheetId="17">'RTTV-roof (18)'!$A$1:$L$40</definedName>
    <definedName name="_xlnm.Print_Area" localSheetId="18">'RTTV-roof (19)'!$A$1:$M$34</definedName>
    <definedName name="_xlnm.Print_Area" localSheetId="10">'RTTV-wall 1 (11)'!$A$1:$O$40</definedName>
    <definedName name="_xlnm.Print_Area" localSheetId="12">'RTTV-wall 1 (13)'!$A$1:$L$40</definedName>
    <definedName name="_xlnm.Print_Area" localSheetId="14">'RTTV-wall 1 (15)'!$A$1:$N$40</definedName>
    <definedName name="_xlnm.Print_Area" localSheetId="8">'RTTV-wall 1 (9)'!$A$1:$L$41</definedName>
    <definedName name="_xlnm.Print_Area" localSheetId="15">'RTTV-wall Tota (16)l'!$A$1:$M$34</definedName>
    <definedName name="_xlnm.Print_Area" localSheetId="0">'Schematic Section (1)'!$A$1:$O$32</definedName>
    <definedName name="_xlnm.Print_Area" localSheetId="13">'South (14)'!$A$1:$Z$50</definedName>
    <definedName name="_xlnm.Print_Area" localSheetId="3">'Typical Sections (4)'!$A$1:$O$31</definedName>
    <definedName name="_xlnm.Print_Area" localSheetId="11">'West (12)'!$A$1:$V$47</definedName>
  </definedNames>
  <calcPr calcId="145621" iterate="1" iterateCount="50"/>
</workbook>
</file>

<file path=xl/calcChain.xml><?xml version="1.0" encoding="utf-8"?>
<calcChain xmlns="http://schemas.openxmlformats.org/spreadsheetml/2006/main">
  <c r="H35" i="118" l="1"/>
  <c r="N21" i="118"/>
  <c r="M21" i="118"/>
  <c r="K21" i="118"/>
  <c r="L21" i="118"/>
  <c r="K8" i="118"/>
  <c r="J8" i="118"/>
  <c r="I21" i="118"/>
  <c r="J21" i="118"/>
  <c r="N8" i="118"/>
  <c r="M8" i="118"/>
  <c r="L8" i="118"/>
  <c r="I8" i="118"/>
  <c r="D32" i="118"/>
  <c r="C32" i="118"/>
  <c r="D31" i="118"/>
  <c r="D30" i="118"/>
  <c r="D29" i="118"/>
  <c r="C31" i="118"/>
  <c r="C30" i="118"/>
  <c r="C29" i="118"/>
  <c r="D22" i="118"/>
  <c r="D21" i="118"/>
  <c r="D20" i="118"/>
  <c r="D19" i="118"/>
  <c r="D18" i="118"/>
  <c r="D16" i="118"/>
  <c r="D15" i="118"/>
  <c r="D14" i="118"/>
  <c r="D13" i="118"/>
  <c r="C22" i="118"/>
  <c r="C21" i="118"/>
  <c r="C20" i="118"/>
  <c r="C19" i="118"/>
  <c r="C18" i="118"/>
  <c r="C16" i="118"/>
  <c r="C15" i="118"/>
  <c r="C14" i="118"/>
  <c r="D12" i="118"/>
  <c r="C12" i="118"/>
  <c r="I21" i="116"/>
  <c r="I8" i="116"/>
  <c r="C32" i="116"/>
  <c r="D32" i="116"/>
  <c r="D31" i="116"/>
  <c r="D29" i="116"/>
  <c r="D22" i="116"/>
  <c r="D21" i="116"/>
  <c r="D20" i="116"/>
  <c r="D19" i="116"/>
  <c r="D18" i="116"/>
  <c r="D17" i="116"/>
  <c r="D15" i="116"/>
  <c r="D14" i="116"/>
  <c r="C22" i="116"/>
  <c r="C21" i="116"/>
  <c r="C20" i="116"/>
  <c r="C19" i="116"/>
  <c r="C18" i="116"/>
  <c r="D16" i="116"/>
  <c r="C16" i="116"/>
  <c r="T12" i="115"/>
  <c r="T11" i="115"/>
  <c r="C15" i="116"/>
  <c r="C14" i="116"/>
  <c r="D13" i="116"/>
  <c r="C13" i="116"/>
  <c r="H35" i="114"/>
  <c r="D34" i="114"/>
  <c r="D32" i="114" l="1"/>
  <c r="C32" i="114"/>
  <c r="D31" i="114"/>
  <c r="C31" i="114"/>
  <c r="D30" i="114"/>
  <c r="C30" i="114"/>
  <c r="D29" i="114"/>
  <c r="C29" i="114"/>
  <c r="D22" i="114"/>
  <c r="C22" i="114"/>
  <c r="D21" i="114"/>
  <c r="C21" i="114"/>
  <c r="D19" i="114"/>
  <c r="C19" i="114"/>
  <c r="D18" i="114"/>
  <c r="C18" i="114"/>
  <c r="D13" i="114"/>
  <c r="H35" i="112"/>
  <c r="I21" i="112"/>
  <c r="I8" i="112"/>
  <c r="D31" i="112"/>
  <c r="C31" i="112"/>
  <c r="D30" i="112"/>
  <c r="C30" i="112"/>
  <c r="D28" i="112"/>
  <c r="C28" i="112"/>
  <c r="D27" i="112" l="1"/>
  <c r="C27" i="112"/>
  <c r="D12" i="112"/>
  <c r="C12" i="112"/>
  <c r="C20" i="114"/>
  <c r="C13" i="114"/>
  <c r="I23" i="121" l="1"/>
  <c r="AA13" i="107"/>
  <c r="D16" i="114"/>
  <c r="C16" i="114"/>
  <c r="AB12" i="113"/>
  <c r="Y12" i="113"/>
  <c r="C34" i="121"/>
  <c r="K31" i="120"/>
  <c r="H33" i="120"/>
  <c r="H34" i="120"/>
  <c r="H32" i="120"/>
  <c r="G12" i="119"/>
  <c r="D13" i="119"/>
  <c r="I33" i="118"/>
  <c r="I16" i="118"/>
  <c r="N28" i="118"/>
  <c r="M28" i="118"/>
  <c r="L28" i="118"/>
  <c r="K28" i="118"/>
  <c r="J28" i="118"/>
  <c r="D17" i="118"/>
  <c r="C17" i="118"/>
  <c r="L47" i="107"/>
  <c r="D47" i="107"/>
  <c r="H33" i="112"/>
  <c r="I33" i="114"/>
  <c r="I33" i="116"/>
  <c r="C17" i="116"/>
  <c r="I44" i="115"/>
  <c r="D44" i="115"/>
  <c r="I16" i="114"/>
  <c r="O29" i="114"/>
  <c r="O28" i="114"/>
  <c r="N28" i="114"/>
  <c r="N29" i="114" s="1"/>
  <c r="M28" i="114"/>
  <c r="L28" i="114"/>
  <c r="L29" i="114" s="1"/>
  <c r="K28" i="114"/>
  <c r="K29" i="114" s="1"/>
  <c r="J28" i="114"/>
  <c r="M29" i="114"/>
  <c r="J29" i="114"/>
  <c r="I29" i="114"/>
  <c r="D20" i="114"/>
  <c r="D17" i="114"/>
  <c r="C17" i="114"/>
  <c r="A41" i="113"/>
  <c r="J55" i="113"/>
  <c r="D55" i="113"/>
  <c r="D34" i="112"/>
  <c r="C34" i="112"/>
  <c r="D29" i="112"/>
  <c r="C29" i="112"/>
  <c r="D26" i="112"/>
  <c r="C26" i="112"/>
  <c r="D13" i="112"/>
  <c r="C13" i="112"/>
  <c r="D17" i="112"/>
  <c r="C17" i="112"/>
  <c r="I44" i="74"/>
  <c r="D44" i="74"/>
  <c r="S34" i="115" l="1"/>
  <c r="S21" i="115"/>
  <c r="N24" i="118"/>
  <c r="M24" i="118"/>
  <c r="L24" i="118"/>
  <c r="K24" i="118"/>
  <c r="J24" i="118"/>
  <c r="N11" i="118"/>
  <c r="M11" i="118"/>
  <c r="L11" i="118"/>
  <c r="K11" i="118"/>
  <c r="J11" i="118"/>
  <c r="O11" i="114"/>
  <c r="O24" i="114" s="1"/>
  <c r="N11" i="114"/>
  <c r="N24" i="114" s="1"/>
  <c r="M11" i="114"/>
  <c r="M24" i="114" s="1"/>
  <c r="L11" i="114"/>
  <c r="L24" i="114" s="1"/>
  <c r="K11" i="114"/>
  <c r="K24" i="114" s="1"/>
  <c r="J11" i="114"/>
  <c r="J24" i="114" s="1"/>
  <c r="AH26" i="70" l="1"/>
  <c r="AN26" i="70" s="1"/>
  <c r="AH45" i="70"/>
  <c r="AN45" i="70" s="1"/>
  <c r="AL45" i="70"/>
  <c r="AF45" i="70"/>
  <c r="A45" i="70"/>
  <c r="AJ45" i="70"/>
  <c r="AF26" i="70"/>
  <c r="AF15" i="70"/>
  <c r="AL26" i="70"/>
  <c r="A26" i="70"/>
  <c r="AJ26" i="70"/>
  <c r="AL15" i="70"/>
  <c r="AH15" i="70"/>
  <c r="AN15" i="70" s="1"/>
  <c r="AJ15" i="70"/>
  <c r="A15" i="70"/>
  <c r="AF32" i="106"/>
  <c r="AF23" i="106"/>
  <c r="AF41" i="106"/>
  <c r="AJ41" i="106"/>
  <c r="AH41" i="106"/>
  <c r="AN41" i="106" s="1"/>
  <c r="AL41" i="106"/>
  <c r="AJ32" i="106"/>
  <c r="AH32" i="106"/>
  <c r="AN32" i="106" s="1"/>
  <c r="AL32" i="106"/>
  <c r="AF14" i="106"/>
  <c r="AJ23" i="106"/>
  <c r="AH23" i="106"/>
  <c r="AN23" i="106" s="1"/>
  <c r="AL23" i="106"/>
  <c r="AJ22" i="106"/>
  <c r="AP14" i="106"/>
  <c r="AN14" i="106"/>
  <c r="AL14" i="106"/>
  <c r="AJ14" i="106"/>
  <c r="AH14" i="106"/>
  <c r="AF13" i="106"/>
  <c r="AJ12" i="106"/>
  <c r="D12" i="114"/>
  <c r="C12" i="114"/>
  <c r="G37" i="74"/>
  <c r="E37" i="74"/>
  <c r="G36" i="74"/>
  <c r="E36" i="74"/>
  <c r="G35" i="74"/>
  <c r="E35" i="74"/>
  <c r="A37" i="74"/>
  <c r="A36" i="74"/>
  <c r="A35" i="74"/>
  <c r="A1" i="115"/>
  <c r="P21" i="115" l="1"/>
  <c r="P34" i="115"/>
  <c r="AP45" i="70"/>
  <c r="AP15" i="70"/>
  <c r="AP26" i="70"/>
  <c r="AP41" i="106"/>
  <c r="AP32" i="106"/>
  <c r="AP23" i="106"/>
  <c r="E8" i="118"/>
  <c r="W36" i="107"/>
  <c r="W23" i="107"/>
  <c r="T36" i="107"/>
  <c r="T23" i="107"/>
  <c r="L43" i="107"/>
  <c r="L44" i="107"/>
  <c r="L42" i="107"/>
  <c r="J43" i="107"/>
  <c r="J44" i="107"/>
  <c r="J42" i="107"/>
  <c r="A43" i="107"/>
  <c r="A44" i="107"/>
  <c r="A42" i="107"/>
  <c r="C31" i="116"/>
  <c r="D30" i="116"/>
  <c r="C30" i="116"/>
  <c r="C29" i="116"/>
  <c r="D12" i="116"/>
  <c r="C12" i="116"/>
  <c r="E8" i="116"/>
  <c r="H35" i="115"/>
  <c r="H36" i="115"/>
  <c r="H34" i="115"/>
  <c r="F35" i="115"/>
  <c r="F36" i="115"/>
  <c r="F34" i="115"/>
  <c r="D15" i="114"/>
  <c r="C15" i="114"/>
  <c r="D14" i="114"/>
  <c r="C14" i="114"/>
  <c r="E8" i="114"/>
  <c r="X35" i="113"/>
  <c r="X21" i="113"/>
  <c r="L51" i="113"/>
  <c r="L52" i="113"/>
  <c r="L50" i="113"/>
  <c r="J51" i="113"/>
  <c r="J52" i="113"/>
  <c r="J50" i="113"/>
  <c r="A52" i="113"/>
  <c r="A51" i="113"/>
  <c r="A50" i="113"/>
  <c r="L14" i="113"/>
  <c r="L13" i="113"/>
  <c r="E12" i="122" l="1"/>
  <c r="D12" i="122"/>
  <c r="L36" i="121"/>
  <c r="J36" i="121"/>
  <c r="S30" i="120"/>
  <c r="S29" i="120"/>
  <c r="S28" i="120"/>
  <c r="S32" i="120" s="1"/>
  <c r="Q34" i="120" s="1"/>
  <c r="S33" i="120" s="1"/>
  <c r="K28" i="120"/>
  <c r="B28" i="120"/>
  <c r="S27" i="120"/>
  <c r="S26" i="120"/>
  <c r="R12" i="120"/>
  <c r="Q6" i="120"/>
  <c r="K6" i="120"/>
  <c r="B6" i="120"/>
  <c r="F4" i="120"/>
  <c r="C13" i="118"/>
  <c r="Y43" i="107"/>
  <c r="Y42" i="107"/>
  <c r="Y41" i="107"/>
  <c r="Y40" i="107"/>
  <c r="Y30" i="107"/>
  <c r="Y29" i="107"/>
  <c r="Y28" i="107"/>
  <c r="Y27" i="107"/>
  <c r="X13" i="107"/>
  <c r="K3" i="120" l="1"/>
  <c r="E7" i="121" s="1"/>
  <c r="C33" i="121" s="1"/>
  <c r="C37" i="121" s="1"/>
  <c r="C7" i="122"/>
  <c r="B12" i="122" s="1"/>
  <c r="Y45" i="107"/>
  <c r="W47" i="107" s="1"/>
  <c r="Y46" i="107" s="1"/>
  <c r="N43" i="107"/>
  <c r="N44" i="107"/>
  <c r="Y32" i="107"/>
  <c r="W34" i="107" s="1"/>
  <c r="Y33" i="107" s="1"/>
  <c r="N42" i="107"/>
  <c r="H36" i="121" l="1"/>
  <c r="H37" i="121" s="1"/>
  <c r="C12" i="122"/>
  <c r="F12" i="122" s="1"/>
  <c r="G12" i="122" s="1"/>
  <c r="G21" i="122" s="1"/>
  <c r="Q41" i="107"/>
  <c r="D33" i="118" s="1"/>
  <c r="U41" i="115" l="1"/>
  <c r="U43" i="115" s="1"/>
  <c r="S45" i="115" s="1"/>
  <c r="U44" i="115" s="1"/>
  <c r="U40" i="115"/>
  <c r="U39" i="115"/>
  <c r="U38" i="115"/>
  <c r="J36" i="115"/>
  <c r="J35" i="115"/>
  <c r="U28" i="115"/>
  <c r="U27" i="115"/>
  <c r="U26" i="115"/>
  <c r="U25" i="115"/>
  <c r="U30" i="115" s="1"/>
  <c r="S32" i="115" s="1"/>
  <c r="U31" i="115" s="1"/>
  <c r="B6" i="115"/>
  <c r="E4" i="115"/>
  <c r="H35" i="116" s="1"/>
  <c r="C28" i="115"/>
  <c r="J34" i="115" l="1"/>
  <c r="M33" i="115" s="1"/>
  <c r="D33" i="116" s="1"/>
  <c r="S5" i="115"/>
  <c r="N52" i="113" l="1"/>
  <c r="N51" i="113" l="1"/>
  <c r="N50" i="113"/>
  <c r="Q49" i="113" l="1"/>
  <c r="D33" i="114" s="1"/>
  <c r="H42" i="113"/>
  <c r="N41" i="113"/>
  <c r="Q40" i="113" s="1"/>
  <c r="H38" i="113"/>
  <c r="N37" i="113"/>
  <c r="A37" i="113"/>
  <c r="N36" i="113"/>
  <c r="A36" i="113"/>
  <c r="H33" i="113"/>
  <c r="N32" i="113"/>
  <c r="A32" i="113"/>
  <c r="N31" i="113"/>
  <c r="Q30" i="113" s="1"/>
  <c r="A31" i="113"/>
  <c r="H28" i="113"/>
  <c r="N27" i="113"/>
  <c r="A27" i="113"/>
  <c r="Q26" i="113"/>
  <c r="G24" i="113"/>
  <c r="D24" i="113"/>
  <c r="J23" i="113"/>
  <c r="H22" i="113"/>
  <c r="N21" i="113"/>
  <c r="A21" i="113"/>
  <c r="N20" i="113"/>
  <c r="A20" i="113"/>
  <c r="G17" i="113"/>
  <c r="D17" i="113"/>
  <c r="J16" i="113"/>
  <c r="H15" i="113"/>
  <c r="N14" i="113"/>
  <c r="A14" i="113"/>
  <c r="N13" i="113"/>
  <c r="A13" i="113"/>
  <c r="N24" i="113" l="1"/>
  <c r="Q19" i="113"/>
  <c r="Q35" i="113"/>
  <c r="Q11" i="113"/>
  <c r="N17" i="113"/>
  <c r="Z42" i="113" l="1"/>
  <c r="Z41" i="113"/>
  <c r="Z40" i="113"/>
  <c r="Z39" i="113"/>
  <c r="Z28" i="113"/>
  <c r="Z27" i="113"/>
  <c r="Z26" i="113"/>
  <c r="Z25" i="113"/>
  <c r="A1" i="113"/>
  <c r="D19" i="112"/>
  <c r="C19" i="112"/>
  <c r="D18" i="112"/>
  <c r="C18" i="112"/>
  <c r="D15" i="112"/>
  <c r="C15" i="112"/>
  <c r="E8" i="112"/>
  <c r="D14" i="112"/>
  <c r="C14" i="112"/>
  <c r="S33" i="74"/>
  <c r="S20" i="74"/>
  <c r="P33" i="74"/>
  <c r="P20" i="74"/>
  <c r="U40" i="74"/>
  <c r="U39" i="74"/>
  <c r="U38" i="74"/>
  <c r="U37" i="74"/>
  <c r="U27" i="74"/>
  <c r="U26" i="74"/>
  <c r="U29" i="74" s="1"/>
  <c r="S31" i="74" s="1"/>
  <c r="U30" i="74" s="1"/>
  <c r="U25" i="74"/>
  <c r="U24" i="74"/>
  <c r="T11" i="74"/>
  <c r="C16" i="112" s="1"/>
  <c r="J35" i="74"/>
  <c r="D16" i="112" l="1"/>
  <c r="Y6" i="113"/>
  <c r="C44" i="113"/>
  <c r="Z44" i="113"/>
  <c r="X47" i="113" s="1"/>
  <c r="Z46" i="113" s="1"/>
  <c r="Z30" i="113"/>
  <c r="X32" i="113" s="1"/>
  <c r="Z31" i="113" s="1"/>
  <c r="E4" i="113"/>
  <c r="B6" i="113"/>
  <c r="J37" i="74"/>
  <c r="U42" i="74"/>
  <c r="S44" i="74" s="1"/>
  <c r="U43" i="74" s="1"/>
  <c r="J36" i="74"/>
  <c r="N33" i="107"/>
  <c r="N32" i="107"/>
  <c r="N28" i="107"/>
  <c r="N27" i="107"/>
  <c r="N23" i="107"/>
  <c r="N19" i="107"/>
  <c r="M34" i="74" l="1"/>
  <c r="J29" i="107"/>
  <c r="J20" i="107"/>
  <c r="H34" i="107"/>
  <c r="H24" i="107"/>
  <c r="H16" i="107"/>
  <c r="A33" i="107"/>
  <c r="A32" i="107"/>
  <c r="A28" i="107"/>
  <c r="A27" i="107"/>
  <c r="A23" i="107"/>
  <c r="A15" i="107"/>
  <c r="L15" i="107"/>
  <c r="N15" i="107" s="1"/>
  <c r="A1" i="107"/>
  <c r="V6" i="107" s="1"/>
  <c r="Q22" i="107"/>
  <c r="Q18" i="107"/>
  <c r="A19" i="107"/>
  <c r="L14" i="107"/>
  <c r="N14" i="107" s="1"/>
  <c r="A14" i="107"/>
  <c r="L13" i="107"/>
  <c r="N13" i="107" s="1"/>
  <c r="A13" i="107"/>
  <c r="AJ12" i="70"/>
  <c r="A40" i="70"/>
  <c r="A41" i="70"/>
  <c r="A42" i="70"/>
  <c r="A43" i="70"/>
  <c r="A44" i="70"/>
  <c r="A31" i="70"/>
  <c r="A32" i="70"/>
  <c r="A23" i="70"/>
  <c r="A24" i="70"/>
  <c r="A25" i="70"/>
  <c r="A14" i="70"/>
  <c r="AJ40" i="106"/>
  <c r="AH40" i="106"/>
  <c r="AN40" i="106" s="1"/>
  <c r="AF40" i="106"/>
  <c r="AL40" i="106" s="1"/>
  <c r="A40" i="106"/>
  <c r="AJ39" i="106"/>
  <c r="AH39" i="106"/>
  <c r="AN39" i="106" s="1"/>
  <c r="AF39" i="106"/>
  <c r="AL39" i="106" s="1"/>
  <c r="A39" i="106"/>
  <c r="AJ38" i="106"/>
  <c r="AH38" i="106"/>
  <c r="AN38" i="106" s="1"/>
  <c r="AF38" i="106"/>
  <c r="AL38" i="106" s="1"/>
  <c r="A38" i="106"/>
  <c r="AJ31" i="106"/>
  <c r="AH31" i="106"/>
  <c r="AN31" i="106" s="1"/>
  <c r="AF31" i="106"/>
  <c r="AL31" i="106" s="1"/>
  <c r="A31" i="106"/>
  <c r="AJ30" i="106"/>
  <c r="AH30" i="106"/>
  <c r="AN30" i="106" s="1"/>
  <c r="AF30" i="106"/>
  <c r="AL30" i="106" s="1"/>
  <c r="AP30" i="106" s="1"/>
  <c r="A30" i="106"/>
  <c r="AJ29" i="106"/>
  <c r="AH29" i="106"/>
  <c r="AN29" i="106" s="1"/>
  <c r="AF29" i="106"/>
  <c r="AL29" i="106" s="1"/>
  <c r="A29" i="106"/>
  <c r="AH22" i="106"/>
  <c r="AN22" i="106" s="1"/>
  <c r="AF22" i="106"/>
  <c r="AL22" i="106" s="1"/>
  <c r="A22" i="106"/>
  <c r="AJ21" i="106"/>
  <c r="AH21" i="106"/>
  <c r="AN21" i="106" s="1"/>
  <c r="AF21" i="106"/>
  <c r="AL21" i="106" s="1"/>
  <c r="A21" i="106"/>
  <c r="AJ20" i="106"/>
  <c r="AH20" i="106"/>
  <c r="AN20" i="106" s="1"/>
  <c r="AF20" i="106"/>
  <c r="AL20" i="106" s="1"/>
  <c r="A20" i="106"/>
  <c r="AJ13" i="106"/>
  <c r="AH13" i="106"/>
  <c r="AN13" i="106" s="1"/>
  <c r="AL13" i="106"/>
  <c r="A13" i="106"/>
  <c r="AH12" i="106"/>
  <c r="AN12" i="106" s="1"/>
  <c r="AF12" i="106"/>
  <c r="AL12" i="106" s="1"/>
  <c r="A12" i="106"/>
  <c r="AJ11" i="106"/>
  <c r="AH11" i="106"/>
  <c r="AN11" i="106" s="1"/>
  <c r="AF11" i="106"/>
  <c r="AL11" i="106" s="1"/>
  <c r="A11" i="106"/>
  <c r="AT5" i="106"/>
  <c r="AT4" i="106"/>
  <c r="AT3" i="106"/>
  <c r="AJ13" i="70"/>
  <c r="AJ14" i="70"/>
  <c r="AJ20" i="70"/>
  <c r="AJ21" i="70"/>
  <c r="AJ22" i="70"/>
  <c r="AJ23" i="70"/>
  <c r="AJ24" i="70"/>
  <c r="AJ25" i="70"/>
  <c r="AJ30" i="70"/>
  <c r="AJ31" i="70"/>
  <c r="AJ32" i="70"/>
  <c r="AJ40" i="70"/>
  <c r="AJ41" i="70"/>
  <c r="AJ42" i="70"/>
  <c r="AJ43" i="70"/>
  <c r="AJ44" i="70"/>
  <c r="AJ39" i="70"/>
  <c r="AH44" i="70"/>
  <c r="AN44" i="70" s="1"/>
  <c r="AF44" i="70"/>
  <c r="AL44" i="70" s="1"/>
  <c r="AH43" i="70"/>
  <c r="AN43" i="70" s="1"/>
  <c r="AF43" i="70"/>
  <c r="AL43" i="70" s="1"/>
  <c r="AH42" i="70"/>
  <c r="AN42" i="70" s="1"/>
  <c r="AF42" i="70"/>
  <c r="AL42" i="70" s="1"/>
  <c r="AH41" i="70"/>
  <c r="AN41" i="70" s="1"/>
  <c r="AF41" i="70"/>
  <c r="AL41" i="70" s="1"/>
  <c r="AH40" i="70"/>
  <c r="AN40" i="70" s="1"/>
  <c r="AF40" i="70"/>
  <c r="AL40" i="70" s="1"/>
  <c r="AH39" i="70"/>
  <c r="AN39" i="70" s="1"/>
  <c r="AF39" i="70"/>
  <c r="AL39" i="70" s="1"/>
  <c r="AH32" i="70"/>
  <c r="AN32" i="70" s="1"/>
  <c r="AF32" i="70"/>
  <c r="AL32" i="70" s="1"/>
  <c r="AH31" i="70"/>
  <c r="AN31" i="70" s="1"/>
  <c r="AF31" i="70"/>
  <c r="AL31" i="70" s="1"/>
  <c r="AH30" i="70"/>
  <c r="AN30" i="70" s="1"/>
  <c r="AF30" i="70"/>
  <c r="AL30" i="70" s="1"/>
  <c r="AH25" i="70"/>
  <c r="AN25" i="70" s="1"/>
  <c r="AF25" i="70"/>
  <c r="AL25" i="70" s="1"/>
  <c r="AH24" i="70"/>
  <c r="AN24" i="70" s="1"/>
  <c r="AF24" i="70"/>
  <c r="AL24" i="70" s="1"/>
  <c r="AH23" i="70"/>
  <c r="AN23" i="70" s="1"/>
  <c r="AF23" i="70"/>
  <c r="AL23" i="70" s="1"/>
  <c r="AH22" i="70"/>
  <c r="AN22" i="70" s="1"/>
  <c r="AF22" i="70"/>
  <c r="AL22" i="70" s="1"/>
  <c r="AH21" i="70"/>
  <c r="AN21" i="70" s="1"/>
  <c r="AF21" i="70"/>
  <c r="AL21" i="70" s="1"/>
  <c r="AH20" i="70"/>
  <c r="AN20" i="70" s="1"/>
  <c r="AF20" i="70"/>
  <c r="AL20" i="70" s="1"/>
  <c r="AH14" i="70"/>
  <c r="AN14" i="70" s="1"/>
  <c r="AF14" i="70"/>
  <c r="AL14" i="70" s="1"/>
  <c r="AH13" i="70"/>
  <c r="AN13" i="70" s="1"/>
  <c r="AH12" i="70"/>
  <c r="AN12" i="70" s="1"/>
  <c r="AF13" i="70"/>
  <c r="AL13" i="70" s="1"/>
  <c r="AF12" i="70"/>
  <c r="AL12" i="70" s="1"/>
  <c r="D33" i="112" l="1"/>
  <c r="M32" i="74"/>
  <c r="B6" i="107"/>
  <c r="C36" i="107"/>
  <c r="Q11" i="107"/>
  <c r="Q26" i="107"/>
  <c r="Q31" i="107"/>
  <c r="G4" i="107"/>
  <c r="AP42" i="70"/>
  <c r="AP39" i="106"/>
  <c r="AP38" i="106"/>
  <c r="AP30" i="70"/>
  <c r="AP13" i="106"/>
  <c r="AP12" i="106"/>
  <c r="AP20" i="106"/>
  <c r="AP11" i="106"/>
  <c r="AP21" i="106"/>
  <c r="AP40" i="106"/>
  <c r="AP31" i="106"/>
  <c r="AP22" i="106"/>
  <c r="AP43" i="70"/>
  <c r="AP39" i="70"/>
  <c r="AP29" i="106"/>
  <c r="AP23" i="70"/>
  <c r="AP44" i="70"/>
  <c r="AP40" i="70"/>
  <c r="AP31" i="70"/>
  <c r="AP41" i="70"/>
  <c r="AP32" i="70"/>
  <c r="AP22" i="70"/>
  <c r="AP24" i="70"/>
  <c r="AP20" i="70"/>
  <c r="AP25" i="70"/>
  <c r="AP21" i="70"/>
  <c r="AP12" i="70"/>
  <c r="AT26" i="106" l="1"/>
  <c r="AT17" i="106"/>
  <c r="AT44" i="106"/>
  <c r="AT35" i="106"/>
  <c r="B15" i="119" l="1"/>
  <c r="E7" i="118"/>
  <c r="Q3" i="107"/>
  <c r="M3" i="115"/>
  <c r="B14" i="119"/>
  <c r="E7" i="116"/>
  <c r="B13" i="119"/>
  <c r="E7" i="114"/>
  <c r="Q3" i="113"/>
  <c r="M3" i="74"/>
  <c r="B12" i="119"/>
  <c r="E7" i="112"/>
  <c r="AT46" i="106"/>
  <c r="C7" i="119" s="1"/>
  <c r="O13" i="114" l="1"/>
  <c r="M13" i="114"/>
  <c r="N13" i="114"/>
  <c r="M13" i="118"/>
  <c r="N13" i="118"/>
  <c r="J13" i="118"/>
  <c r="M29" i="118"/>
  <c r="N29" i="118"/>
  <c r="J29" i="118"/>
  <c r="D34" i="118"/>
  <c r="K13" i="118"/>
  <c r="K29" i="118"/>
  <c r="L13" i="118"/>
  <c r="L29" i="118"/>
  <c r="D34" i="116"/>
  <c r="L13" i="114"/>
  <c r="K13" i="114"/>
  <c r="J13" i="114"/>
  <c r="A1" i="74"/>
  <c r="R5" i="74" s="1"/>
  <c r="A39" i="70"/>
  <c r="A30" i="70"/>
  <c r="A22" i="70"/>
  <c r="A21" i="70"/>
  <c r="A20" i="70"/>
  <c r="A13" i="70"/>
  <c r="A12" i="70"/>
  <c r="AT8" i="70"/>
  <c r="AT7" i="70"/>
  <c r="AT6" i="70"/>
  <c r="AT5" i="70"/>
  <c r="AT4" i="70"/>
  <c r="AT3" i="70"/>
  <c r="E4" i="74" l="1"/>
  <c r="C28" i="74"/>
  <c r="AP14" i="70"/>
  <c r="AP13" i="70"/>
  <c r="B6" i="74"/>
  <c r="AT17" i="70" l="1"/>
  <c r="AT27" i="70"/>
  <c r="AT36" i="70"/>
  <c r="AT46" i="70"/>
  <c r="Q6" i="107" l="1"/>
  <c r="B8" i="118"/>
  <c r="M6" i="115"/>
  <c r="B8" i="116"/>
  <c r="Q6" i="113"/>
  <c r="B8" i="114"/>
  <c r="M6" i="74"/>
  <c r="M28" i="74" s="1"/>
  <c r="C33" i="112" s="1"/>
  <c r="C37" i="112" s="1"/>
  <c r="I11" i="112"/>
  <c r="I13" i="112" s="1"/>
  <c r="I16" i="112" s="1"/>
  <c r="B8" i="112"/>
  <c r="AT48" i="70"/>
  <c r="J36" i="112" l="1"/>
  <c r="D12" i="119"/>
  <c r="H36" i="112"/>
  <c r="C12" i="119"/>
  <c r="M9" i="74"/>
  <c r="I24" i="112" s="1"/>
  <c r="I29" i="112" s="1"/>
  <c r="Q9" i="107"/>
  <c r="Q36" i="107"/>
  <c r="Q39" i="107" s="1"/>
  <c r="C33" i="118" s="1"/>
  <c r="C34" i="118" s="1"/>
  <c r="C37" i="118" s="1"/>
  <c r="Q47" i="107"/>
  <c r="M44" i="74"/>
  <c r="M9" i="115"/>
  <c r="M28" i="115"/>
  <c r="M31" i="115" s="1"/>
  <c r="C33" i="116" s="1"/>
  <c r="C34" i="116" s="1"/>
  <c r="C37" i="116" s="1"/>
  <c r="M44" i="115"/>
  <c r="Q9" i="113"/>
  <c r="I11" i="114" s="1"/>
  <c r="Q44" i="113"/>
  <c r="Q47" i="113" s="1"/>
  <c r="C33" i="114" s="1"/>
  <c r="C34" i="114" s="1"/>
  <c r="C37" i="114" s="1"/>
  <c r="Q55" i="113"/>
  <c r="I11" i="118" l="1"/>
  <c r="I13" i="118" s="1"/>
  <c r="I24" i="118"/>
  <c r="I29" i="118" s="1"/>
  <c r="L36" i="112"/>
  <c r="H37" i="112" s="1"/>
  <c r="E12" i="119"/>
  <c r="F12" i="119" s="1"/>
  <c r="H36" i="118"/>
  <c r="H37" i="118" s="1"/>
  <c r="C15" i="119"/>
  <c r="H36" i="116"/>
  <c r="C14" i="119"/>
  <c r="C13" i="119"/>
  <c r="H36" i="114"/>
  <c r="I24" i="114"/>
  <c r="I13" i="114"/>
  <c r="J36" i="114" s="1"/>
  <c r="I24" i="116"/>
  <c r="I11" i="116"/>
  <c r="I13" i="116" s="1"/>
  <c r="I16" i="116" s="1"/>
  <c r="I29" i="116"/>
  <c r="J36" i="116" l="1"/>
  <c r="D14" i="119"/>
  <c r="L36" i="114"/>
  <c r="H37" i="114" s="1"/>
  <c r="E13" i="119"/>
  <c r="F13" i="119" s="1"/>
  <c r="G13" i="119" s="1"/>
  <c r="L36" i="118"/>
  <c r="E15" i="119"/>
  <c r="L36" i="116"/>
  <c r="E14" i="119"/>
  <c r="J36" i="118"/>
  <c r="D15" i="119"/>
  <c r="F14" i="119" l="1"/>
  <c r="G14" i="119" s="1"/>
  <c r="H37" i="116"/>
  <c r="F15" i="119"/>
  <c r="G15" i="119" s="1"/>
  <c r="G21" i="119" l="1"/>
</calcChain>
</file>

<file path=xl/sharedStrings.xml><?xml version="1.0" encoding="utf-8"?>
<sst xmlns="http://schemas.openxmlformats.org/spreadsheetml/2006/main" count="2057" uniqueCount="745">
  <si>
    <t>=</t>
    <phoneticPr fontId="1" type="noConversion"/>
  </si>
  <si>
    <t>m²</t>
  </si>
  <si>
    <t>m²</t>
    <phoneticPr fontId="1" type="noConversion"/>
  </si>
  <si>
    <t>Window to Wall Ratio (WWR)</t>
    <phoneticPr fontId="1" type="noConversion"/>
  </si>
  <si>
    <t>Schematic Section</t>
    <phoneticPr fontId="1" type="noConversion"/>
  </si>
  <si>
    <t>Sheet no.</t>
    <phoneticPr fontId="1" type="noConversion"/>
  </si>
  <si>
    <t xml:space="preserve"> </t>
    <phoneticPr fontId="1" type="noConversion"/>
  </si>
  <si>
    <t>TYPICAL SECTION OF BALCONY</t>
    <phoneticPr fontId="1" type="noConversion"/>
  </si>
  <si>
    <t>Gross Wall Area (Opaque walls + Glazing Areas) Calculation</t>
    <phoneticPr fontId="1" type="noConversion"/>
  </si>
  <si>
    <t>Sheet no.</t>
    <phoneticPr fontId="1" type="noConversion"/>
  </si>
  <si>
    <t>Storey heights (Residential Units) :</t>
    <phoneticPr fontId="1" type="noConversion"/>
  </si>
  <si>
    <t>=</t>
    <phoneticPr fontId="1" type="noConversion"/>
  </si>
  <si>
    <t>m</t>
    <phoneticPr fontId="1" type="noConversion"/>
  </si>
  <si>
    <t>(</t>
    <phoneticPr fontId="1" type="noConversion"/>
  </si>
  <si>
    <t>East Elevations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</si>
  <si>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</si>
  <si>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</si>
  <si>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</si>
  <si>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=</t>
    <phoneticPr fontId="1" type="noConversion"/>
  </si>
  <si>
    <t>m²</t>
    <phoneticPr fontId="1" type="noConversion"/>
  </si>
  <si>
    <t>m²</t>
    <phoneticPr fontId="1" type="noConversion"/>
  </si>
  <si>
    <t>x</t>
    <phoneticPr fontId="1" type="noConversion"/>
  </si>
  <si>
    <t>=</t>
    <phoneticPr fontId="1" type="noConversion"/>
  </si>
  <si>
    <t>m²</t>
    <phoneticPr fontId="1" type="noConversion"/>
  </si>
  <si>
    <t>Gross Wall Areas</t>
    <phoneticPr fontId="1" type="noConversion"/>
  </si>
  <si>
    <t>North Elevations</t>
    <phoneticPr fontId="1" type="noConversion"/>
  </si>
  <si>
    <t>m²</t>
    <phoneticPr fontId="1" type="noConversion"/>
  </si>
  <si>
    <t>Gross Wall Areas</t>
    <phoneticPr fontId="1" type="noConversion"/>
  </si>
  <si>
    <t>West Elevations</t>
    <phoneticPr fontId="1" type="noConversion"/>
  </si>
  <si>
    <t>m²</t>
    <phoneticPr fontId="1" type="noConversion"/>
  </si>
  <si>
    <t>Gross Wall Areas</t>
    <phoneticPr fontId="1" type="noConversion"/>
  </si>
  <si>
    <t>South Elevations</t>
    <phoneticPr fontId="1" type="noConversion"/>
  </si>
  <si>
    <t>Total Gross Wall Areas</t>
    <phoneticPr fontId="1" type="noConversion"/>
  </si>
  <si>
    <t>Total Glazing Area (Window + Balcony) Calculation</t>
    <phoneticPr fontId="1" type="noConversion"/>
  </si>
  <si>
    <t>Glazing Areas at</t>
    <phoneticPr fontId="1" type="noConversion"/>
  </si>
  <si>
    <t>Breakdown of Glazing Areas</t>
    <phoneticPr fontId="1" type="noConversion"/>
  </si>
  <si>
    <t>Glazing Areas</t>
    <phoneticPr fontId="1" type="noConversion"/>
  </si>
  <si>
    <t xml:space="preserve">Unshaded </t>
    <phoneticPr fontId="1" type="noConversion"/>
  </si>
  <si>
    <t>E-F1</t>
    <phoneticPr fontId="1" type="noConversion"/>
  </si>
  <si>
    <t>)</t>
    <phoneticPr fontId="1" type="noConversion"/>
  </si>
  <si>
    <t>Glazing heights (Residential Units) :</t>
    <phoneticPr fontId="1" type="noConversion"/>
  </si>
  <si>
    <t>S-F1</t>
    <phoneticPr fontId="1" type="noConversion"/>
  </si>
  <si>
    <t>TYPICAL SECTION OF WINDOW</t>
    <phoneticPr fontId="1" type="noConversion"/>
  </si>
  <si>
    <t xml:space="preserve">1/F-34/F </t>
    <phoneticPr fontId="1" type="noConversion"/>
  </si>
  <si>
    <t>35/F</t>
    <phoneticPr fontId="1" type="noConversion"/>
  </si>
  <si>
    <t>36/F</t>
    <phoneticPr fontId="1" type="noConversion"/>
  </si>
  <si>
    <t>1/F-34/F (Window)</t>
    <phoneticPr fontId="1" type="noConversion"/>
  </si>
  <si>
    <t>1/F-34/F (Balcony)</t>
    <phoneticPr fontId="1" type="noConversion"/>
  </si>
  <si>
    <t>35/F (Window)</t>
    <phoneticPr fontId="1" type="noConversion"/>
  </si>
  <si>
    <t>35/F (Balcony)</t>
    <phoneticPr fontId="1" type="noConversion"/>
  </si>
  <si>
    <t>36/F (Window)</t>
    <phoneticPr fontId="1" type="noConversion"/>
  </si>
  <si>
    <t>36/F (Balcony)</t>
    <phoneticPr fontId="1" type="noConversion"/>
  </si>
  <si>
    <t xml:space="preserve">Gross Wall Areas </t>
    <phoneticPr fontId="1" type="noConversion"/>
  </si>
  <si>
    <t>(Opaque Walls + Glazing Areas) (Ao) at</t>
    <phoneticPr fontId="1" type="noConversion"/>
  </si>
  <si>
    <t xml:space="preserve"> (Opaque Walls + Glazing Areas) (Ao) at</t>
    <phoneticPr fontId="1" type="noConversion"/>
  </si>
  <si>
    <t>x</t>
    <phoneticPr fontId="1" type="noConversion"/>
  </si>
  <si>
    <t>Facade Orientation Facing</t>
    <phoneticPr fontId="1" type="noConversion"/>
  </si>
  <si>
    <t>South</t>
    <phoneticPr fontId="1" type="noConversion"/>
  </si>
  <si>
    <t>+</t>
    <phoneticPr fontId="1" type="noConversion"/>
  </si>
  <si>
    <t>=</t>
    <phoneticPr fontId="1" type="noConversion"/>
  </si>
  <si>
    <t>Gross Glazing Areas</t>
    <phoneticPr fontId="1" type="noConversion"/>
  </si>
  <si>
    <t>S-F2</t>
    <phoneticPr fontId="1" type="noConversion"/>
  </si>
  <si>
    <t>S-F3</t>
    <phoneticPr fontId="1" type="noConversion"/>
  </si>
  <si>
    <t>S-F4</t>
    <phoneticPr fontId="1" type="noConversion"/>
  </si>
  <si>
    <t>S-F5</t>
    <phoneticPr fontId="1" type="noConversion"/>
  </si>
  <si>
    <t xml:space="preserve">Shaded by Balcony </t>
    <phoneticPr fontId="1" type="noConversion"/>
  </si>
  <si>
    <t>+</t>
    <phoneticPr fontId="1" type="noConversion"/>
  </si>
  <si>
    <t>Shaded by Vertical Fin (Projection on Left)</t>
    <phoneticPr fontId="1" type="noConversion"/>
  </si>
  <si>
    <t>Shaded by Vertical Fin (Projection on Right)</t>
    <phoneticPr fontId="1" type="noConversion"/>
  </si>
  <si>
    <t>S-F6</t>
    <phoneticPr fontId="1" type="noConversion"/>
  </si>
  <si>
    <t>OPF</t>
    <phoneticPr fontId="1" type="noConversion"/>
  </si>
  <si>
    <t>/</t>
    <phoneticPr fontId="1" type="noConversion"/>
  </si>
  <si>
    <t>=</t>
    <phoneticPr fontId="1" type="noConversion"/>
  </si>
  <si>
    <t>SPF</t>
    <phoneticPr fontId="1" type="noConversion"/>
  </si>
  <si>
    <t>/(</t>
    <phoneticPr fontId="1" type="noConversion"/>
  </si>
  <si>
    <t>)=</t>
    <phoneticPr fontId="1" type="noConversion"/>
  </si>
  <si>
    <t>ECS</t>
    <phoneticPr fontId="1" type="noConversion"/>
  </si>
  <si>
    <t>Total Gross Glazing Areas</t>
    <phoneticPr fontId="1" type="noConversion"/>
  </si>
  <si>
    <t>SWIMMING POOL WITH</t>
    <phoneticPr fontId="1" type="noConversion"/>
  </si>
  <si>
    <t>DOUBLE SLAB CONSTRUCTION</t>
    <phoneticPr fontId="1" type="noConversion"/>
  </si>
  <si>
    <t>)x</t>
    <phoneticPr fontId="1" type="noConversion"/>
  </si>
  <si>
    <t>Gross Wall Area  =  Total Length of Opaque Walls &amp; Glazing   x  Storey Height  x  No. of Storeys</t>
    <phoneticPr fontId="1" type="noConversion"/>
  </si>
  <si>
    <t>(</t>
    <phoneticPr fontId="1" type="noConversion"/>
  </si>
  <si>
    <t>Gross Glazing Area  =  Total Length of  Glazing   x  Glazing Height  x  No. of Storeys</t>
    <phoneticPr fontId="1" type="noConversion"/>
  </si>
  <si>
    <t>Gross Glazing Area  =  Total Length of  Glazing   x  Glazing Height  x  No. of Storeys</t>
    <phoneticPr fontId="1" type="noConversion"/>
  </si>
  <si>
    <t>Glazing Area  =  Length of  Glazing  x  Glazing Height  x  No. of Storeys</t>
    <phoneticPr fontId="1" type="noConversion"/>
  </si>
  <si>
    <t>Sheet no.</t>
    <phoneticPr fontId="1" type="noConversion"/>
  </si>
  <si>
    <t>ROOF</t>
    <phoneticPr fontId="1" type="noConversion"/>
  </si>
  <si>
    <t xml:space="preserve">  </t>
    <phoneticPr fontId="1" type="noConversion"/>
  </si>
  <si>
    <t>WALL</t>
    <phoneticPr fontId="1" type="noConversion"/>
  </si>
  <si>
    <t>COLUMN</t>
    <phoneticPr fontId="1" type="noConversion"/>
  </si>
  <si>
    <t>Typical Sections</t>
    <phoneticPr fontId="1" type="noConversion"/>
  </si>
  <si>
    <t>Construction Details of Wall, Column and Roof</t>
    <phoneticPr fontId="1" type="noConversion"/>
  </si>
  <si>
    <t>=</t>
    <phoneticPr fontId="1" type="noConversion"/>
  </si>
  <si>
    <t>Opaque Wall Areas at</t>
    <phoneticPr fontId="1" type="noConversion"/>
  </si>
  <si>
    <t>Breakdown of Opaque Wall Areas</t>
    <phoneticPr fontId="1" type="noConversion"/>
  </si>
  <si>
    <t>RC Wall Areas</t>
    <phoneticPr fontId="1" type="noConversion"/>
  </si>
  <si>
    <t>=</t>
    <phoneticPr fontId="1" type="noConversion"/>
  </si>
  <si>
    <t>RC Column Areas</t>
    <phoneticPr fontId="1" type="noConversion"/>
  </si>
  <si>
    <t>x</t>
    <phoneticPr fontId="1" type="noConversion"/>
  </si>
  <si>
    <t>E-W1</t>
    <phoneticPr fontId="1" type="noConversion"/>
  </si>
  <si>
    <t>E-W2</t>
    <phoneticPr fontId="1" type="noConversion"/>
  </si>
  <si>
    <t>Sheet no.</t>
    <phoneticPr fontId="1" type="noConversion"/>
  </si>
  <si>
    <t xml:space="preserve">Wall Orientation Factor </t>
    <phoneticPr fontId="1" type="noConversion"/>
  </si>
  <si>
    <t>Gw</t>
    <phoneticPr fontId="1" type="noConversion"/>
  </si>
  <si>
    <t xml:space="preserve">Average Absorptivity (α) of the External Opaque Wall at </t>
    <phoneticPr fontId="1" type="noConversion"/>
  </si>
  <si>
    <t>External Wall Material (Colour/Finish)</t>
    <phoneticPr fontId="1" type="noConversion"/>
  </si>
  <si>
    <t>% of wall area</t>
    <phoneticPr fontId="1" type="noConversion"/>
  </si>
  <si>
    <t>white matt mosaic tiles</t>
    <phoneticPr fontId="1" type="noConversion"/>
  </si>
  <si>
    <t>light green matt mosaic tiles</t>
    <phoneticPr fontId="1" type="noConversion"/>
  </si>
  <si>
    <t>yellow matt mosaic tiles</t>
    <phoneticPr fontId="1" type="noConversion"/>
  </si>
  <si>
    <t>Average Absorptivity =</t>
    <phoneticPr fontId="1" type="noConversion"/>
  </si>
  <si>
    <t>'U' value of Opaque Wall Areas</t>
    <phoneticPr fontId="1" type="noConversion"/>
  </si>
  <si>
    <t>Ri</t>
    <phoneticPr fontId="1" type="noConversion"/>
  </si>
  <si>
    <t>Ro</t>
    <phoneticPr fontId="1" type="noConversion"/>
  </si>
  <si>
    <t>Ra</t>
    <phoneticPr fontId="1" type="noConversion"/>
  </si>
  <si>
    <t>x</t>
    <phoneticPr fontId="1" type="noConversion"/>
  </si>
  <si>
    <t>Thickness of building materials</t>
  </si>
  <si>
    <t>k</t>
    <phoneticPr fontId="1" type="noConversion"/>
  </si>
  <si>
    <t>Description:</t>
    <phoneticPr fontId="1" type="noConversion"/>
  </si>
  <si>
    <t>Wall Material</t>
    <phoneticPr fontId="1" type="noConversion"/>
  </si>
  <si>
    <t>External surface film resistance</t>
    <phoneticPr fontId="1" type="noConversion"/>
  </si>
  <si>
    <t xml:space="preserve">Ro </t>
    <phoneticPr fontId="1" type="noConversion"/>
  </si>
  <si>
    <t>Air space resistanace</t>
    <phoneticPr fontId="1" type="noConversion"/>
  </si>
  <si>
    <t>5mm mosaic tiles</t>
    <phoneticPr fontId="1" type="noConversion"/>
  </si>
  <si>
    <t>/</t>
    <phoneticPr fontId="1" type="noConversion"/>
  </si>
  <si>
    <t>10mm cement/ sand render</t>
    <phoneticPr fontId="1" type="noConversion"/>
  </si>
  <si>
    <t>125mm concrete wall</t>
    <phoneticPr fontId="1" type="noConversion"/>
  </si>
  <si>
    <t>10mm gypsum plaster</t>
    <phoneticPr fontId="1" type="noConversion"/>
  </si>
  <si>
    <t>Internal surface film resistance</t>
    <phoneticPr fontId="1" type="noConversion"/>
  </si>
  <si>
    <t>Total</t>
    <phoneticPr fontId="1" type="noConversion"/>
  </si>
  <si>
    <t xml:space="preserve">Uw1 = </t>
    <phoneticPr fontId="1" type="noConversion"/>
  </si>
  <si>
    <t>W/m²K</t>
    <phoneticPr fontId="1" type="noConversion"/>
  </si>
  <si>
    <t>external surface film</t>
    <phoneticPr fontId="1" type="noConversion"/>
  </si>
  <si>
    <t>600mm concrete column</t>
    <phoneticPr fontId="1" type="noConversion"/>
  </si>
  <si>
    <t>Internal surface film resistamce</t>
    <phoneticPr fontId="1" type="noConversion"/>
  </si>
  <si>
    <t xml:space="preserve">Uw2 = </t>
    <phoneticPr fontId="1" type="noConversion"/>
  </si>
  <si>
    <r>
      <t>(Refer to</t>
    </r>
    <r>
      <rPr>
        <b/>
        <sz val="8"/>
        <color theme="1"/>
        <rFont val="Arial Narrow"/>
        <family val="2"/>
      </rPr>
      <t xml:space="preserve"> Table 9</t>
    </r>
    <r>
      <rPr>
        <sz val="8"/>
        <color theme="1"/>
        <rFont val="Arial Narrow"/>
        <family val="2"/>
      </rPr>
      <t>)</t>
    </r>
    <phoneticPr fontId="1" type="noConversion"/>
  </si>
  <si>
    <r>
      <t xml:space="preserve">α Absorptivity                     </t>
    </r>
    <r>
      <rPr>
        <sz val="6"/>
        <color theme="1"/>
        <rFont val="Arial Narrow"/>
        <family val="2"/>
      </rPr>
      <t xml:space="preserve">(Refer to </t>
    </r>
    <r>
      <rPr>
        <b/>
        <sz val="6"/>
        <color theme="1"/>
        <rFont val="Arial Narrow"/>
        <family val="2"/>
      </rPr>
      <t>Table 5</t>
    </r>
    <r>
      <rPr>
        <sz val="6"/>
        <color theme="1"/>
        <rFont val="Arial Narrow"/>
        <family val="2"/>
      </rPr>
      <t>)</t>
    </r>
    <phoneticPr fontId="1" type="noConversion"/>
  </si>
  <si>
    <r>
      <t xml:space="preserve">  U = 1/(Ri+x</t>
    </r>
    <r>
      <rPr>
        <vertAlign val="subscript"/>
        <sz val="8"/>
        <color indexed="8"/>
        <rFont val="Arial Narrow"/>
        <family val="2"/>
      </rPr>
      <t>1</t>
    </r>
    <r>
      <rPr>
        <sz val="8"/>
        <color indexed="8"/>
        <rFont val="Arial Narrow"/>
        <family val="2"/>
      </rPr>
      <t>/k</t>
    </r>
    <r>
      <rPr>
        <vertAlign val="subscript"/>
        <sz val="8"/>
        <color indexed="8"/>
        <rFont val="Arial Narrow"/>
        <family val="2"/>
      </rPr>
      <t>1</t>
    </r>
    <r>
      <rPr>
        <sz val="8"/>
        <color indexed="8"/>
        <rFont val="Arial Narrow"/>
        <family val="2"/>
      </rPr>
      <t>+x</t>
    </r>
    <r>
      <rPr>
        <vertAlign val="subscript"/>
        <sz val="8"/>
        <color indexed="8"/>
        <rFont val="Arial Narrow"/>
        <family val="2"/>
      </rPr>
      <t>2</t>
    </r>
    <r>
      <rPr>
        <sz val="8"/>
        <color indexed="8"/>
        <rFont val="Arial Narrow"/>
        <family val="2"/>
      </rPr>
      <t>/k</t>
    </r>
    <r>
      <rPr>
        <vertAlign val="subscript"/>
        <sz val="8"/>
        <color indexed="8"/>
        <rFont val="Arial Narrow"/>
        <family val="2"/>
      </rPr>
      <t>2</t>
    </r>
    <r>
      <rPr>
        <sz val="8"/>
        <color indexed="8"/>
        <rFont val="Arial Narrow"/>
        <family val="2"/>
      </rPr>
      <t>+…+x</t>
    </r>
    <r>
      <rPr>
        <vertAlign val="subscript"/>
        <sz val="8"/>
        <color indexed="8"/>
        <rFont val="Arial Narrow"/>
        <family val="2"/>
      </rPr>
      <t>n</t>
    </r>
    <r>
      <rPr>
        <sz val="8"/>
        <color indexed="8"/>
        <rFont val="Arial Narrow"/>
        <family val="2"/>
      </rPr>
      <t>/k</t>
    </r>
    <r>
      <rPr>
        <vertAlign val="subscript"/>
        <sz val="8"/>
        <color indexed="8"/>
        <rFont val="Arial Narrow"/>
        <family val="2"/>
      </rPr>
      <t>n</t>
    </r>
    <r>
      <rPr>
        <sz val="8"/>
        <color indexed="8"/>
        <rFont val="Arial Narrow"/>
        <family val="2"/>
      </rPr>
      <t>+Ra+Ro) where</t>
    </r>
    <phoneticPr fontId="26" type="noConversion"/>
  </si>
  <si>
    <r>
      <t xml:space="preserve">Surface film resistance of internal surface (Refer to </t>
    </r>
    <r>
      <rPr>
        <b/>
        <sz val="6"/>
        <color indexed="8"/>
        <rFont val="Arial Narrow"/>
        <family val="2"/>
      </rPr>
      <t>Table 2</t>
    </r>
    <r>
      <rPr>
        <sz val="6"/>
        <color indexed="8"/>
        <rFont val="Arial Narrow"/>
        <family val="2"/>
      </rPr>
      <t>)</t>
    </r>
    <phoneticPr fontId="26" type="noConversion"/>
  </si>
  <si>
    <r>
      <t xml:space="preserve">Surface film resistance of external surface (Refer to </t>
    </r>
    <r>
      <rPr>
        <b/>
        <sz val="6"/>
        <color indexed="8"/>
        <rFont val="Arial Narrow"/>
        <family val="2"/>
      </rPr>
      <t>Table 2</t>
    </r>
    <r>
      <rPr>
        <sz val="6"/>
        <color indexed="8"/>
        <rFont val="Arial Narrow"/>
        <family val="2"/>
      </rPr>
      <t>)</t>
    </r>
    <phoneticPr fontId="26" type="noConversion"/>
  </si>
  <si>
    <r>
      <t xml:space="preserve">Air space resistance (Refer to </t>
    </r>
    <r>
      <rPr>
        <b/>
        <sz val="6"/>
        <color indexed="8"/>
        <rFont val="Arial Narrow"/>
        <family val="2"/>
      </rPr>
      <t>Table 3</t>
    </r>
    <r>
      <rPr>
        <sz val="6"/>
        <color indexed="8"/>
        <rFont val="Arial Narrow"/>
        <family val="2"/>
      </rPr>
      <t>)</t>
    </r>
    <phoneticPr fontId="26" type="noConversion"/>
  </si>
  <si>
    <r>
      <t xml:space="preserve">Thermal conductivity of building materials (Refer to </t>
    </r>
    <r>
      <rPr>
        <b/>
        <sz val="6"/>
        <color indexed="8"/>
        <rFont val="Arial Narrow"/>
        <family val="2"/>
      </rPr>
      <t>Table 1</t>
    </r>
    <r>
      <rPr>
        <sz val="6"/>
        <color indexed="8"/>
        <rFont val="Arial Narrow"/>
        <family val="2"/>
      </rPr>
      <t>)</t>
    </r>
    <phoneticPr fontId="1" type="noConversion"/>
  </si>
  <si>
    <t>Sheet No.</t>
    <phoneticPr fontId="1" type="noConversion"/>
  </si>
  <si>
    <t>BD Ref No.</t>
    <phoneticPr fontId="1" type="noConversion"/>
  </si>
  <si>
    <t>XXX</t>
    <phoneticPr fontId="1" type="noConversion"/>
  </si>
  <si>
    <t>Building Address</t>
    <phoneticPr fontId="1" type="noConversion"/>
  </si>
  <si>
    <t xml:space="preserve">Part 2 - Calculation of Heat Conduction through Glazing </t>
    <phoneticPr fontId="1" type="noConversion"/>
  </si>
  <si>
    <t>Facade Orientation Facing</t>
    <phoneticPr fontId="1" type="noConversion"/>
  </si>
  <si>
    <t>East</t>
    <phoneticPr fontId="1" type="noConversion"/>
  </si>
  <si>
    <t>Gross Wall Area (Ao) =</t>
    <phoneticPr fontId="1" type="noConversion"/>
  </si>
  <si>
    <t>Components / Details</t>
    <phoneticPr fontId="1" type="noConversion"/>
  </si>
  <si>
    <t xml:space="preserve">Code No. </t>
    <phoneticPr fontId="1" type="noConversion"/>
  </si>
  <si>
    <t>Window to Wall Ratio (WWR)</t>
    <phoneticPr fontId="1" type="noConversion"/>
  </si>
  <si>
    <t>Wall Orientation Factor (Gw) =</t>
    <phoneticPr fontId="1" type="noConversion"/>
  </si>
  <si>
    <t>Description</t>
    <phoneticPr fontId="1" type="noConversion"/>
  </si>
  <si>
    <t>Units</t>
    <phoneticPr fontId="1" type="noConversion"/>
  </si>
  <si>
    <t>Glazing Type</t>
    <phoneticPr fontId="1" type="noConversion"/>
  </si>
  <si>
    <t>Tinted</t>
    <phoneticPr fontId="1" type="noConversion"/>
  </si>
  <si>
    <t>Part 1 - Calculation of Heat Conduction through Opaque Walls</t>
    <phoneticPr fontId="1" type="noConversion"/>
  </si>
  <si>
    <t>Thickness</t>
    <phoneticPr fontId="1" type="noConversion"/>
  </si>
  <si>
    <t>m</t>
    <phoneticPr fontId="1" type="noConversion"/>
  </si>
  <si>
    <t>Glazing Area (Afi)</t>
    <phoneticPr fontId="1" type="noConversion"/>
  </si>
  <si>
    <t>Description</t>
  </si>
  <si>
    <t>Units</t>
  </si>
  <si>
    <t xml:space="preserve">U-value of Glazing (Ufi)     </t>
    <phoneticPr fontId="1" type="noConversion"/>
  </si>
  <si>
    <t>External Finish Material</t>
    <phoneticPr fontId="1" type="noConversion"/>
  </si>
  <si>
    <t>Conductivity</t>
    <phoneticPr fontId="1" type="noConversion"/>
  </si>
  <si>
    <t>W/mK</t>
    <phoneticPr fontId="1" type="noConversion"/>
  </si>
  <si>
    <t>Heat Conduction through Glazing  =</t>
    <phoneticPr fontId="1" type="noConversion"/>
  </si>
  <si>
    <t>0.64 (Afi/Ao) Ufi Gw      where i= 1, 2, …, n</t>
    <phoneticPr fontId="1" type="noConversion"/>
  </si>
  <si>
    <t>Average Absorptivity</t>
    <phoneticPr fontId="1" type="noConversion"/>
  </si>
  <si>
    <t>(α)</t>
    <phoneticPr fontId="1" type="noConversion"/>
  </si>
  <si>
    <t>W/m²</t>
    <phoneticPr fontId="1" type="noConversion"/>
  </si>
  <si>
    <t>Intermediate component</t>
    <phoneticPr fontId="1" type="noConversion"/>
  </si>
  <si>
    <t xml:space="preserve">Part 3 - Calculation of Solar Radiation through Glazing </t>
    <phoneticPr fontId="1" type="noConversion"/>
  </si>
  <si>
    <t>Shading Coefficient of Glazing (SCf)</t>
    <phoneticPr fontId="1" type="noConversion"/>
  </si>
  <si>
    <t>Visible Light Transmittance (VLT)</t>
    <phoneticPr fontId="1" type="noConversion"/>
  </si>
  <si>
    <t>%</t>
    <phoneticPr fontId="1" type="noConversion"/>
  </si>
  <si>
    <t>External Reflectance (ER)</t>
    <phoneticPr fontId="1" type="noConversion"/>
  </si>
  <si>
    <t>Internal Finish Material</t>
    <phoneticPr fontId="1" type="noConversion"/>
  </si>
  <si>
    <t>External Shading Miltiplier (ESC)</t>
    <phoneticPr fontId="1" type="noConversion"/>
  </si>
  <si>
    <t>U-value of Opaque Area (Uwi)</t>
    <phoneticPr fontId="1" type="noConversion"/>
  </si>
  <si>
    <t>Solar Radiation through Glazing  =</t>
    <phoneticPr fontId="1" type="noConversion"/>
  </si>
  <si>
    <t>41.75 (Afi/Ao)(SCfi)(ESCwi)Gw   where i= 1, 2, …, n</t>
    <phoneticPr fontId="1" type="noConversion"/>
  </si>
  <si>
    <t>Opaque Wall Area (Awi)</t>
    <phoneticPr fontId="1" type="noConversion"/>
  </si>
  <si>
    <t>m²</t>
    <phoneticPr fontId="1" type="noConversion"/>
  </si>
  <si>
    <t xml:space="preserve">  =</t>
    <phoneticPr fontId="1" type="noConversion"/>
  </si>
  <si>
    <t xml:space="preserve"> </t>
    <phoneticPr fontId="1" type="noConversion"/>
  </si>
  <si>
    <t>Summary of RTTV at</t>
    <phoneticPr fontId="1" type="noConversion"/>
  </si>
  <si>
    <t xml:space="preserve"> Heat Conduction through Opaque Walls =</t>
    <phoneticPr fontId="1" type="noConversion"/>
  </si>
  <si>
    <t>3.57(Awi/Ao) Uwi αwi Gw       where i= 1, 2, …, n</t>
    <phoneticPr fontId="1" type="noConversion"/>
  </si>
  <si>
    <t xml:space="preserve"> =</t>
    <phoneticPr fontId="1" type="noConversion"/>
  </si>
  <si>
    <t>+</t>
    <phoneticPr fontId="1" type="noConversion"/>
  </si>
  <si>
    <r>
      <t>Form RTTV (Wall) 1 - Calculation of RTTV</t>
    </r>
    <r>
      <rPr>
        <b/>
        <sz val="9"/>
        <color theme="1"/>
        <rFont val="Arial Narrow"/>
        <family val="2"/>
      </rPr>
      <t>wall</t>
    </r>
    <r>
      <rPr>
        <b/>
        <sz val="12"/>
        <color theme="1"/>
        <rFont val="Arial Narrow"/>
        <family val="2"/>
      </rPr>
      <t xml:space="preserve"> of Each Facade</t>
    </r>
    <phoneticPr fontId="1" type="noConversion"/>
  </si>
  <si>
    <t>% of wall/roof area</t>
    <phoneticPr fontId="1" type="noConversion"/>
  </si>
  <si>
    <t>where</t>
    <phoneticPr fontId="1" type="noConversion"/>
  </si>
  <si>
    <r>
      <t xml:space="preserve">  U = 1/(Ri+x</t>
    </r>
    <r>
      <rPr>
        <vertAlign val="subscript"/>
        <sz val="8"/>
        <color indexed="8"/>
        <rFont val="Arial Narrow"/>
        <family val="2"/>
      </rPr>
      <t>1</t>
    </r>
    <r>
      <rPr>
        <sz val="8"/>
        <color indexed="8"/>
        <rFont val="Arial Narrow"/>
        <family val="2"/>
      </rPr>
      <t>/k</t>
    </r>
    <r>
      <rPr>
        <vertAlign val="subscript"/>
        <sz val="8"/>
        <color indexed="8"/>
        <rFont val="Arial Narrow"/>
        <family val="2"/>
      </rPr>
      <t>1</t>
    </r>
    <r>
      <rPr>
        <sz val="8"/>
        <color indexed="8"/>
        <rFont val="Arial Narrow"/>
        <family val="2"/>
      </rPr>
      <t>+x</t>
    </r>
    <r>
      <rPr>
        <vertAlign val="subscript"/>
        <sz val="8"/>
        <color indexed="8"/>
        <rFont val="Arial Narrow"/>
        <family val="2"/>
      </rPr>
      <t>2</t>
    </r>
    <r>
      <rPr>
        <sz val="8"/>
        <color indexed="8"/>
        <rFont val="Arial Narrow"/>
        <family val="2"/>
      </rPr>
      <t>/k</t>
    </r>
    <r>
      <rPr>
        <vertAlign val="subscript"/>
        <sz val="8"/>
        <color indexed="8"/>
        <rFont val="Arial Narrow"/>
        <family val="2"/>
      </rPr>
      <t>2</t>
    </r>
    <r>
      <rPr>
        <sz val="8"/>
        <color indexed="8"/>
        <rFont val="Arial Narrow"/>
        <family val="2"/>
      </rPr>
      <t>+…+x</t>
    </r>
    <r>
      <rPr>
        <vertAlign val="subscript"/>
        <sz val="8"/>
        <color indexed="8"/>
        <rFont val="Arial Narrow"/>
        <family val="2"/>
      </rPr>
      <t>n</t>
    </r>
    <r>
      <rPr>
        <sz val="8"/>
        <color indexed="8"/>
        <rFont val="Arial Narrow"/>
        <family val="2"/>
      </rPr>
      <t>/k</t>
    </r>
    <r>
      <rPr>
        <vertAlign val="subscript"/>
        <sz val="8"/>
        <color indexed="8"/>
        <rFont val="Arial Narrow"/>
        <family val="2"/>
      </rPr>
      <t>n</t>
    </r>
    <r>
      <rPr>
        <sz val="8"/>
        <color indexed="8"/>
        <rFont val="Arial Narrow"/>
        <family val="2"/>
      </rPr>
      <t>+Ra+Ro)</t>
    </r>
    <phoneticPr fontId="26" type="noConversion"/>
  </si>
  <si>
    <t>N-W1</t>
    <phoneticPr fontId="1" type="noConversion"/>
  </si>
  <si>
    <t>N-W2</t>
    <phoneticPr fontId="1" type="noConversion"/>
  </si>
  <si>
    <t>Glazing Areas</t>
    <phoneticPr fontId="1" type="noConversion"/>
  </si>
  <si>
    <t xml:space="preserve">Unshaded </t>
    <phoneticPr fontId="1" type="noConversion"/>
  </si>
  <si>
    <t>(</t>
    <phoneticPr fontId="1" type="noConversion"/>
  </si>
  <si>
    <t>N-F1</t>
    <phoneticPr fontId="1" type="noConversion"/>
  </si>
  <si>
    <t>)</t>
    <phoneticPr fontId="1" type="noConversion"/>
  </si>
  <si>
    <t>=</t>
    <phoneticPr fontId="1" type="noConversion"/>
  </si>
  <si>
    <t>Glazing Areas</t>
    <phoneticPr fontId="1" type="noConversion"/>
  </si>
  <si>
    <t>Shaded by Balcony &amp; Built-Fin (Projection on Left)</t>
    <phoneticPr fontId="1" type="noConversion"/>
  </si>
  <si>
    <t>N-F2</t>
    <phoneticPr fontId="1" type="noConversion"/>
  </si>
  <si>
    <t>Glazing Area  =  Length of  Glazing   x  Glazing Height  x  No. of Storeys</t>
    <phoneticPr fontId="1" type="noConversion"/>
  </si>
  <si>
    <t>(</t>
    <phoneticPr fontId="1" type="noConversion"/>
  </si>
  <si>
    <t>)x</t>
    <phoneticPr fontId="1" type="noConversion"/>
  </si>
  <si>
    <t>x</t>
    <phoneticPr fontId="1" type="noConversion"/>
  </si>
  <si>
    <t>=</t>
    <phoneticPr fontId="1" type="noConversion"/>
  </si>
  <si>
    <t>(</t>
    <phoneticPr fontId="1" type="noConversion"/>
  </si>
  <si>
    <t>)x</t>
    <phoneticPr fontId="1" type="noConversion"/>
  </si>
  <si>
    <t>x</t>
    <phoneticPr fontId="1" type="noConversion"/>
  </si>
  <si>
    <t>OPF</t>
    <phoneticPr fontId="1" type="noConversion"/>
  </si>
  <si>
    <t>/</t>
    <phoneticPr fontId="1" type="noConversion"/>
  </si>
  <si>
    <t>ECS1</t>
    <phoneticPr fontId="1" type="noConversion"/>
  </si>
  <si>
    <t>SPF</t>
    <phoneticPr fontId="1" type="noConversion"/>
  </si>
  <si>
    <t>/(</t>
    <phoneticPr fontId="1" type="noConversion"/>
  </si>
  <si>
    <t>+</t>
    <phoneticPr fontId="1" type="noConversion"/>
  </si>
  <si>
    <t>)=</t>
    <phoneticPr fontId="1" type="noConversion"/>
  </si>
  <si>
    <t>ECS2</t>
  </si>
  <si>
    <t>=</t>
    <phoneticPr fontId="1" type="noConversion"/>
  </si>
  <si>
    <t>ECS</t>
    <phoneticPr fontId="1" type="noConversion"/>
  </si>
  <si>
    <t>x</t>
    <phoneticPr fontId="1" type="noConversion"/>
  </si>
  <si>
    <t>=</t>
    <phoneticPr fontId="1" type="noConversion"/>
  </si>
  <si>
    <t>Glazing Areas</t>
    <phoneticPr fontId="1" type="noConversion"/>
  </si>
  <si>
    <t>Shaded by Balcony &amp; Built-Fin (Projection on Right)</t>
    <phoneticPr fontId="1" type="noConversion"/>
  </si>
  <si>
    <t>(</t>
    <phoneticPr fontId="1" type="noConversion"/>
  </si>
  <si>
    <t>N-F3</t>
    <phoneticPr fontId="1" type="noConversion"/>
  </si>
  <si>
    <t>)</t>
    <phoneticPr fontId="1" type="noConversion"/>
  </si>
  <si>
    <t>OPF</t>
    <phoneticPr fontId="1" type="noConversion"/>
  </si>
  <si>
    <t>/</t>
    <phoneticPr fontId="1" type="noConversion"/>
  </si>
  <si>
    <t>ECS1</t>
    <phoneticPr fontId="1" type="noConversion"/>
  </si>
  <si>
    <t>SPF</t>
    <phoneticPr fontId="1" type="noConversion"/>
  </si>
  <si>
    <t>/(</t>
    <phoneticPr fontId="1" type="noConversion"/>
  </si>
  <si>
    <t>+</t>
    <phoneticPr fontId="1" type="noConversion"/>
  </si>
  <si>
    <t>x</t>
    <phoneticPr fontId="1" type="noConversion"/>
  </si>
  <si>
    <t>=</t>
    <phoneticPr fontId="1" type="noConversion"/>
  </si>
  <si>
    <t>Glazing Areas</t>
    <phoneticPr fontId="1" type="noConversion"/>
  </si>
  <si>
    <t>Shaded by  Cover of Balcony</t>
    <phoneticPr fontId="1" type="noConversion"/>
  </si>
  <si>
    <t>(</t>
    <phoneticPr fontId="1" type="noConversion"/>
  </si>
  <si>
    <t>N-F4</t>
    <phoneticPr fontId="1" type="noConversion"/>
  </si>
  <si>
    <t>)</t>
    <phoneticPr fontId="1" type="noConversion"/>
  </si>
  <si>
    <t>(</t>
    <phoneticPr fontId="1" type="noConversion"/>
  </si>
  <si>
    <t>)x</t>
    <phoneticPr fontId="1" type="noConversion"/>
  </si>
  <si>
    <t>x</t>
    <phoneticPr fontId="1" type="noConversion"/>
  </si>
  <si>
    <t>=</t>
    <phoneticPr fontId="1" type="noConversion"/>
  </si>
  <si>
    <t>OPF</t>
    <phoneticPr fontId="1" type="noConversion"/>
  </si>
  <si>
    <t>/</t>
    <phoneticPr fontId="1" type="noConversion"/>
  </si>
  <si>
    <t>ECS</t>
    <phoneticPr fontId="1" type="noConversion"/>
  </si>
  <si>
    <t>Glazing Areas</t>
    <phoneticPr fontId="1" type="noConversion"/>
  </si>
  <si>
    <t>Shaded by Built-Fin (Projection on Left)</t>
    <phoneticPr fontId="1" type="noConversion"/>
  </si>
  <si>
    <t>N-F5</t>
    <phoneticPr fontId="1" type="noConversion"/>
  </si>
  <si>
    <t>)</t>
    <phoneticPr fontId="1" type="noConversion"/>
  </si>
  <si>
    <t>)x</t>
    <phoneticPr fontId="1" type="noConversion"/>
  </si>
  <si>
    <t>x</t>
    <phoneticPr fontId="1" type="noConversion"/>
  </si>
  <si>
    <t>SPF</t>
    <phoneticPr fontId="1" type="noConversion"/>
  </si>
  <si>
    <t>/</t>
    <phoneticPr fontId="1" type="noConversion"/>
  </si>
  <si>
    <t>ECS</t>
    <phoneticPr fontId="1" type="noConversion"/>
  </si>
  <si>
    <t>Shaded by Built-Fin (Projection on Right)</t>
    <phoneticPr fontId="1" type="noConversion"/>
  </si>
  <si>
    <t>N-F6</t>
    <phoneticPr fontId="1" type="noConversion"/>
  </si>
  <si>
    <t>)x</t>
    <phoneticPr fontId="1" type="noConversion"/>
  </si>
  <si>
    <t>(</t>
    <phoneticPr fontId="1" type="noConversion"/>
  </si>
  <si>
    <t>)x</t>
    <phoneticPr fontId="1" type="noConversion"/>
  </si>
  <si>
    <t>x</t>
    <phoneticPr fontId="1" type="noConversion"/>
  </si>
  <si>
    <t>=</t>
    <phoneticPr fontId="1" type="noConversion"/>
  </si>
  <si>
    <t>SPF</t>
    <phoneticPr fontId="1" type="noConversion"/>
  </si>
  <si>
    <t>/</t>
    <phoneticPr fontId="1" type="noConversion"/>
  </si>
  <si>
    <t>ECS</t>
    <phoneticPr fontId="1" type="noConversion"/>
  </si>
  <si>
    <t>Glazing Areas</t>
    <phoneticPr fontId="1" type="noConversion"/>
  </si>
  <si>
    <t>Shaded by Built-Fin (Projection on Left)</t>
    <phoneticPr fontId="1" type="noConversion"/>
  </si>
  <si>
    <t>N-F7</t>
    <phoneticPr fontId="1" type="noConversion"/>
  </si>
  <si>
    <t>)</t>
    <phoneticPr fontId="1" type="noConversion"/>
  </si>
  <si>
    <t>(</t>
    <phoneticPr fontId="1" type="noConversion"/>
  </si>
  <si>
    <t>)x</t>
    <phoneticPr fontId="1" type="noConversion"/>
  </si>
  <si>
    <t>x</t>
    <phoneticPr fontId="1" type="noConversion"/>
  </si>
  <si>
    <t>=</t>
    <phoneticPr fontId="1" type="noConversion"/>
  </si>
  <si>
    <t>SPF</t>
    <phoneticPr fontId="1" type="noConversion"/>
  </si>
  <si>
    <t>/</t>
    <phoneticPr fontId="1" type="noConversion"/>
  </si>
  <si>
    <t>ECS</t>
    <phoneticPr fontId="1" type="noConversion"/>
  </si>
  <si>
    <t>x</t>
    <phoneticPr fontId="1" type="noConversion"/>
  </si>
  <si>
    <t>Opaque Wall Areas at</t>
    <phoneticPr fontId="1" type="noConversion"/>
  </si>
  <si>
    <t>Breakdown of Opaque Wall Areas</t>
    <phoneticPr fontId="1" type="noConversion"/>
  </si>
  <si>
    <t>RC Wall Areas</t>
    <phoneticPr fontId="1" type="noConversion"/>
  </si>
  <si>
    <t>N-W1</t>
    <phoneticPr fontId="1" type="noConversion"/>
  </si>
  <si>
    <t>)</t>
    <phoneticPr fontId="1" type="noConversion"/>
  </si>
  <si>
    <t>RC Column Areas</t>
    <phoneticPr fontId="1" type="noConversion"/>
  </si>
  <si>
    <t>N-W2</t>
    <phoneticPr fontId="1" type="noConversion"/>
  </si>
  <si>
    <t>x</t>
    <phoneticPr fontId="1" type="noConversion"/>
  </si>
  <si>
    <t>x</t>
    <phoneticPr fontId="1" type="noConversion"/>
  </si>
  <si>
    <t>=</t>
    <phoneticPr fontId="1" type="noConversion"/>
  </si>
  <si>
    <t>x</t>
    <phoneticPr fontId="1" type="noConversion"/>
  </si>
  <si>
    <t>=</t>
    <phoneticPr fontId="1" type="noConversion"/>
  </si>
  <si>
    <r>
      <t xml:space="preserve">α Absorptivity (Refer to </t>
    </r>
    <r>
      <rPr>
        <b/>
        <sz val="8"/>
        <color theme="1"/>
        <rFont val="Arial Narrow"/>
        <family val="2"/>
      </rPr>
      <t>Table 5</t>
    </r>
    <r>
      <rPr>
        <sz val="8"/>
        <color theme="1"/>
        <rFont val="Arial Narrow"/>
        <family val="2"/>
      </rPr>
      <t>)</t>
    </r>
    <phoneticPr fontId="1" type="noConversion"/>
  </si>
  <si>
    <t>W/m²</t>
    <phoneticPr fontId="1" type="noConversion"/>
  </si>
  <si>
    <t xml:space="preserve"> =</t>
    <phoneticPr fontId="1" type="noConversion"/>
  </si>
  <si>
    <t>3.57(Awi/Ao) Uwi αwi Gw   where i= 1, 2, …, n</t>
    <phoneticPr fontId="1" type="noConversion"/>
  </si>
  <si>
    <t xml:space="preserve"> Heat Conduction through Opaque Walls =</t>
    <phoneticPr fontId="1" type="noConversion"/>
  </si>
  <si>
    <t>Summary of RTTV at</t>
    <phoneticPr fontId="1" type="noConversion"/>
  </si>
  <si>
    <t xml:space="preserve"> </t>
    <phoneticPr fontId="1" type="noConversion"/>
  </si>
  <si>
    <t>W/m²</t>
    <phoneticPr fontId="1" type="noConversion"/>
  </si>
  <si>
    <t xml:space="preserve">  =</t>
    <phoneticPr fontId="1" type="noConversion"/>
  </si>
  <si>
    <t>m²</t>
    <phoneticPr fontId="1" type="noConversion"/>
  </si>
  <si>
    <t>Opaque Wall Area (Awi)</t>
    <phoneticPr fontId="1" type="noConversion"/>
  </si>
  <si>
    <t>41.75 (Afi/Ao)(SCfi)(ESCwi)Gw  where i= 1, 2, …, n</t>
    <phoneticPr fontId="1" type="noConversion"/>
  </si>
  <si>
    <t>Solar Radiation through Glazing  =</t>
    <phoneticPr fontId="1" type="noConversion"/>
  </si>
  <si>
    <t>W/m²K</t>
    <phoneticPr fontId="1" type="noConversion"/>
  </si>
  <si>
    <t>U-value of Opaque Area (Uwi)</t>
    <phoneticPr fontId="1" type="noConversion"/>
  </si>
  <si>
    <t>m</t>
    <phoneticPr fontId="1" type="noConversion"/>
  </si>
  <si>
    <t>Thickness</t>
    <phoneticPr fontId="1" type="noConversion"/>
  </si>
  <si>
    <t>W/mK</t>
    <phoneticPr fontId="1" type="noConversion"/>
  </si>
  <si>
    <t>Conductivity</t>
    <phoneticPr fontId="1" type="noConversion"/>
  </si>
  <si>
    <t>External Shading Miltiplier (ESC)</t>
    <phoneticPr fontId="1" type="noConversion"/>
  </si>
  <si>
    <t>Internal Finish Material</t>
    <phoneticPr fontId="1" type="noConversion"/>
  </si>
  <si>
    <t>%</t>
    <phoneticPr fontId="1" type="noConversion"/>
  </si>
  <si>
    <t>External Reflectance (ER)</t>
    <phoneticPr fontId="1" type="noConversion"/>
  </si>
  <si>
    <t>Visible Light Transmittance (VLT)</t>
    <phoneticPr fontId="1" type="noConversion"/>
  </si>
  <si>
    <t>Intermediate component</t>
    <phoneticPr fontId="1" type="noConversion"/>
  </si>
  <si>
    <t>Shading Coefficient of Glazing (SCf)</t>
    <phoneticPr fontId="1" type="noConversion"/>
  </si>
  <si>
    <t>Glazing Area (Afi)</t>
    <phoneticPr fontId="1" type="noConversion"/>
  </si>
  <si>
    <t>Tinted</t>
    <phoneticPr fontId="1" type="noConversion"/>
  </si>
  <si>
    <t>Glazing Type</t>
    <phoneticPr fontId="1" type="noConversion"/>
  </si>
  <si>
    <t>N-F7</t>
  </si>
  <si>
    <t>N-F6</t>
  </si>
  <si>
    <t>N-F5</t>
  </si>
  <si>
    <t>N-F4</t>
  </si>
  <si>
    <t>N-F3</t>
  </si>
  <si>
    <t>N-F2</t>
  </si>
  <si>
    <t>N-F1</t>
    <phoneticPr fontId="1" type="noConversion"/>
  </si>
  <si>
    <t>Units</t>
    <phoneticPr fontId="1" type="noConversion"/>
  </si>
  <si>
    <t>Description</t>
    <phoneticPr fontId="1" type="noConversion"/>
  </si>
  <si>
    <t xml:space="preserve">Code No. </t>
    <phoneticPr fontId="1" type="noConversion"/>
  </si>
  <si>
    <t>Components / Details</t>
    <phoneticPr fontId="1" type="noConversion"/>
  </si>
  <si>
    <t xml:space="preserve">Part 3 - Calculation of Solar Radiation through Glazing </t>
    <phoneticPr fontId="1" type="noConversion"/>
  </si>
  <si>
    <t>=</t>
    <phoneticPr fontId="1" type="noConversion"/>
  </si>
  <si>
    <t>(α)</t>
    <phoneticPr fontId="1" type="noConversion"/>
  </si>
  <si>
    <t>Average Absorptivity</t>
    <phoneticPr fontId="1" type="noConversion"/>
  </si>
  <si>
    <t>where i= 1, 2, …, n</t>
  </si>
  <si>
    <t>0.64 (Afi/Ao) Ufi Gw</t>
    <phoneticPr fontId="1" type="noConversion"/>
  </si>
  <si>
    <t>Heat Conduction through Glazing  =</t>
    <phoneticPr fontId="1" type="noConversion"/>
  </si>
  <si>
    <t>External Finish Material</t>
    <phoneticPr fontId="1" type="noConversion"/>
  </si>
  <si>
    <t xml:space="preserve">U-value of Glazing (Ufi)     </t>
    <phoneticPr fontId="1" type="noConversion"/>
  </si>
  <si>
    <t>W3</t>
    <phoneticPr fontId="1" type="noConversion"/>
  </si>
  <si>
    <t>Part 1 - Calculation of Heat Conduction through Opaque Walls</t>
    <phoneticPr fontId="1" type="noConversion"/>
  </si>
  <si>
    <t>Wall Orientation Factor (Gw) =</t>
    <phoneticPr fontId="1" type="noConversion"/>
  </si>
  <si>
    <t>Window to Wall Ratio (WWR)</t>
    <phoneticPr fontId="1" type="noConversion"/>
  </si>
  <si>
    <t>Gross Wall Area (Ao) =</t>
    <phoneticPr fontId="1" type="noConversion"/>
  </si>
  <si>
    <t>North</t>
    <phoneticPr fontId="1" type="noConversion"/>
  </si>
  <si>
    <t>Facade Orientation Facing</t>
    <phoneticPr fontId="1" type="noConversion"/>
  </si>
  <si>
    <t xml:space="preserve">Part 2 - Calculation of Heat Conduction through Glazing </t>
    <phoneticPr fontId="1" type="noConversion"/>
  </si>
  <si>
    <t>XXX</t>
    <phoneticPr fontId="1" type="noConversion"/>
  </si>
  <si>
    <t>Building Address</t>
    <phoneticPr fontId="1" type="noConversion"/>
  </si>
  <si>
    <t>BD Ref No.</t>
    <phoneticPr fontId="1" type="noConversion"/>
  </si>
  <si>
    <t>Sheet No.</t>
    <phoneticPr fontId="1" type="noConversion"/>
  </si>
  <si>
    <r>
      <t>Form RTTV (Wall) 1 - Calculation of RTTV</t>
    </r>
    <r>
      <rPr>
        <b/>
        <sz val="9"/>
        <color theme="1"/>
        <rFont val="Arial Narrow"/>
        <family val="2"/>
      </rPr>
      <t>wall</t>
    </r>
    <r>
      <rPr>
        <b/>
        <sz val="12"/>
        <color theme="1"/>
        <rFont val="Arial Narrow"/>
        <family val="2"/>
      </rPr>
      <t xml:space="preserve"> of Each Facade</t>
    </r>
    <phoneticPr fontId="1" type="noConversion"/>
  </si>
  <si>
    <t>Sheet no.</t>
    <phoneticPr fontId="1" type="noConversion"/>
  </si>
  <si>
    <t xml:space="preserve">Gross Wall Areas </t>
    <phoneticPr fontId="1" type="noConversion"/>
  </si>
  <si>
    <t xml:space="preserve">Wall Orientation Factor </t>
    <phoneticPr fontId="1" type="noConversion"/>
  </si>
  <si>
    <t>Gw</t>
    <phoneticPr fontId="1" type="noConversion"/>
  </si>
  <si>
    <t>=</t>
    <phoneticPr fontId="1" type="noConversion"/>
  </si>
  <si>
    <t>(Opaque Walls + Glazing Areas) (Ao) at</t>
    <phoneticPr fontId="1" type="noConversion"/>
  </si>
  <si>
    <t xml:space="preserve">Average Absorptivity (α) of the External Opaque Wall at </t>
    <phoneticPr fontId="1" type="noConversion"/>
  </si>
  <si>
    <t>Glazing Areas at</t>
    <phoneticPr fontId="1" type="noConversion"/>
  </si>
  <si>
    <t>=</t>
    <phoneticPr fontId="1" type="noConversion"/>
  </si>
  <si>
    <t>External Wall Material (Colour/Finish)</t>
    <phoneticPr fontId="1" type="noConversion"/>
  </si>
  <si>
    <t>% of wall area</t>
    <phoneticPr fontId="1" type="noConversion"/>
  </si>
  <si>
    <t>Breakdown of Glazing Areas</t>
    <phoneticPr fontId="1" type="noConversion"/>
  </si>
  <si>
    <t>white matt mosaic tiles</t>
    <phoneticPr fontId="1" type="noConversion"/>
  </si>
  <si>
    <t>Glazing Areas</t>
    <phoneticPr fontId="1" type="noConversion"/>
  </si>
  <si>
    <t xml:space="preserve">Unshaded </t>
    <phoneticPr fontId="1" type="noConversion"/>
  </si>
  <si>
    <t>(</t>
    <phoneticPr fontId="1" type="noConversion"/>
  </si>
  <si>
    <t>W-F1</t>
    <phoneticPr fontId="1" type="noConversion"/>
  </si>
  <si>
    <t>)</t>
    <phoneticPr fontId="1" type="noConversion"/>
  </si>
  <si>
    <t>light green matt mosaic tiles</t>
    <phoneticPr fontId="1" type="noConversion"/>
  </si>
  <si>
    <t>yellow matt mosaic tiles</t>
    <phoneticPr fontId="1" type="noConversion"/>
  </si>
  <si>
    <t>Average Absorptivity =</t>
    <phoneticPr fontId="1" type="noConversion"/>
  </si>
  <si>
    <t>'U' value of Opaque Wall Areas</t>
    <phoneticPr fontId="1" type="noConversion"/>
  </si>
  <si>
    <t>where</t>
    <phoneticPr fontId="1" type="noConversion"/>
  </si>
  <si>
    <t>Ri</t>
    <phoneticPr fontId="1" type="noConversion"/>
  </si>
  <si>
    <t>Ro</t>
    <phoneticPr fontId="1" type="noConversion"/>
  </si>
  <si>
    <t>Ra</t>
    <phoneticPr fontId="1" type="noConversion"/>
  </si>
  <si>
    <t>x</t>
    <phoneticPr fontId="1" type="noConversion"/>
  </si>
  <si>
    <t>k</t>
    <phoneticPr fontId="1" type="noConversion"/>
  </si>
  <si>
    <t>Description:</t>
    <phoneticPr fontId="1" type="noConversion"/>
  </si>
  <si>
    <t>Wall Material</t>
    <phoneticPr fontId="1" type="noConversion"/>
  </si>
  <si>
    <t>External surface film resistance</t>
    <phoneticPr fontId="1" type="noConversion"/>
  </si>
  <si>
    <t xml:space="preserve">Ro </t>
    <phoneticPr fontId="1" type="noConversion"/>
  </si>
  <si>
    <t>Air space resistanace</t>
    <phoneticPr fontId="1" type="noConversion"/>
  </si>
  <si>
    <t>Ra</t>
    <phoneticPr fontId="1" type="noConversion"/>
  </si>
  <si>
    <t>5mm mosaic tiles</t>
    <phoneticPr fontId="1" type="noConversion"/>
  </si>
  <si>
    <t>10mm cement/ sand render</t>
    <phoneticPr fontId="1" type="noConversion"/>
  </si>
  <si>
    <t>125mm concrete wall</t>
    <phoneticPr fontId="1" type="noConversion"/>
  </si>
  <si>
    <t>Opaque Wall Areas at</t>
    <phoneticPr fontId="1" type="noConversion"/>
  </si>
  <si>
    <t>10mm gypsum plaster</t>
    <phoneticPr fontId="1" type="noConversion"/>
  </si>
  <si>
    <t>Internal surface film resistance</t>
    <phoneticPr fontId="1" type="noConversion"/>
  </si>
  <si>
    <t>Ri</t>
    <phoneticPr fontId="1" type="noConversion"/>
  </si>
  <si>
    <t>Total</t>
    <phoneticPr fontId="1" type="noConversion"/>
  </si>
  <si>
    <t>W-W1</t>
    <phoneticPr fontId="1" type="noConversion"/>
  </si>
  <si>
    <t xml:space="preserve">Uw1 = </t>
    <phoneticPr fontId="1" type="noConversion"/>
  </si>
  <si>
    <t>W/m²K</t>
    <phoneticPr fontId="1" type="noConversion"/>
  </si>
  <si>
    <t>W-W2</t>
    <phoneticPr fontId="1" type="noConversion"/>
  </si>
  <si>
    <t>external surface film</t>
    <phoneticPr fontId="1" type="noConversion"/>
  </si>
  <si>
    <t>600mm concrete column</t>
    <phoneticPr fontId="1" type="noConversion"/>
  </si>
  <si>
    <t>Internal surface film resistamce</t>
    <phoneticPr fontId="1" type="noConversion"/>
  </si>
  <si>
    <t>Window to Wall Ratio (WWR)</t>
    <phoneticPr fontId="1" type="noConversion"/>
  </si>
  <si>
    <t xml:space="preserve">Uw2 = </t>
    <phoneticPr fontId="1" type="noConversion"/>
  </si>
  <si>
    <t>W/m²</t>
    <phoneticPr fontId="1" type="noConversion"/>
  </si>
  <si>
    <t xml:space="preserve"> =</t>
    <phoneticPr fontId="1" type="noConversion"/>
  </si>
  <si>
    <t>3.57(Awi/Ao) Uwi αwi Gw</t>
    <phoneticPr fontId="1" type="noConversion"/>
  </si>
  <si>
    <t xml:space="preserve"> Heat Conduction through Opaque Walls =</t>
    <phoneticPr fontId="1" type="noConversion"/>
  </si>
  <si>
    <t>Summary of RTTV at</t>
    <phoneticPr fontId="1" type="noConversion"/>
  </si>
  <si>
    <t xml:space="preserve"> </t>
    <phoneticPr fontId="1" type="noConversion"/>
  </si>
  <si>
    <t xml:space="preserve">  =</t>
    <phoneticPr fontId="1" type="noConversion"/>
  </si>
  <si>
    <t>m²</t>
    <phoneticPr fontId="1" type="noConversion"/>
  </si>
  <si>
    <t>Opaque Wall Area (Awi)</t>
    <phoneticPr fontId="1" type="noConversion"/>
  </si>
  <si>
    <t>41.75 (Afi/Ao)(SCfi)(ESCwi)Gw   where i= 1, 2, …, n</t>
    <phoneticPr fontId="1" type="noConversion"/>
  </si>
  <si>
    <t>Solar Radiation through Glazing  =</t>
    <phoneticPr fontId="1" type="noConversion"/>
  </si>
  <si>
    <t>U-value of Opaque Area (Uwi)</t>
    <phoneticPr fontId="1" type="noConversion"/>
  </si>
  <si>
    <t>m</t>
    <phoneticPr fontId="1" type="noConversion"/>
  </si>
  <si>
    <t>Thickness</t>
    <phoneticPr fontId="1" type="noConversion"/>
  </si>
  <si>
    <t>W/mK</t>
    <phoneticPr fontId="1" type="noConversion"/>
  </si>
  <si>
    <t>Conductivity</t>
    <phoneticPr fontId="1" type="noConversion"/>
  </si>
  <si>
    <t>External Shading Miltiplier (ESC)</t>
    <phoneticPr fontId="1" type="noConversion"/>
  </si>
  <si>
    <t>Internal Finish Material</t>
    <phoneticPr fontId="1" type="noConversion"/>
  </si>
  <si>
    <t>%</t>
    <phoneticPr fontId="1" type="noConversion"/>
  </si>
  <si>
    <t>External Reflectance (ER)</t>
    <phoneticPr fontId="1" type="noConversion"/>
  </si>
  <si>
    <t>Visible Light Transmittance (VLT)</t>
    <phoneticPr fontId="1" type="noConversion"/>
  </si>
  <si>
    <t>Intermediate component</t>
    <phoneticPr fontId="1" type="noConversion"/>
  </si>
  <si>
    <t>Shading Coefficient of Glazing (SCf)</t>
    <phoneticPr fontId="1" type="noConversion"/>
  </si>
  <si>
    <t>Glazing Area (Afi)</t>
    <phoneticPr fontId="1" type="noConversion"/>
  </si>
  <si>
    <t>Tinted</t>
    <phoneticPr fontId="1" type="noConversion"/>
  </si>
  <si>
    <t>Glazing Type</t>
    <phoneticPr fontId="1" type="noConversion"/>
  </si>
  <si>
    <t>Units</t>
    <phoneticPr fontId="1" type="noConversion"/>
  </si>
  <si>
    <t>Description</t>
    <phoneticPr fontId="1" type="noConversion"/>
  </si>
  <si>
    <t xml:space="preserve">Code No. </t>
    <phoneticPr fontId="1" type="noConversion"/>
  </si>
  <si>
    <t>Components / Details</t>
    <phoneticPr fontId="1" type="noConversion"/>
  </si>
  <si>
    <t xml:space="preserve">Part 3 - Calculation of Solar Radiation through Glazing </t>
    <phoneticPr fontId="1" type="noConversion"/>
  </si>
  <si>
    <t>(α)</t>
    <phoneticPr fontId="1" type="noConversion"/>
  </si>
  <si>
    <t>Average Absorptivity</t>
    <phoneticPr fontId="1" type="noConversion"/>
  </si>
  <si>
    <t>0.64 (Afi/Ao) Ufi Gw</t>
    <phoneticPr fontId="1" type="noConversion"/>
  </si>
  <si>
    <t>External Finish Material</t>
    <phoneticPr fontId="1" type="noConversion"/>
  </si>
  <si>
    <t xml:space="preserve">U-value of Glazing (Ufi)     </t>
    <phoneticPr fontId="1" type="noConversion"/>
  </si>
  <si>
    <t>Part 1 - Calculation of Heat Conduction through Opaque Walls</t>
    <phoneticPr fontId="1" type="noConversion"/>
  </si>
  <si>
    <t>Wall Orientation Factor (Gw) =</t>
    <phoneticPr fontId="1" type="noConversion"/>
  </si>
  <si>
    <t>Gross Wall Area (Ao) =</t>
    <phoneticPr fontId="1" type="noConversion"/>
  </si>
  <si>
    <t>West</t>
    <phoneticPr fontId="1" type="noConversion"/>
  </si>
  <si>
    <t>Facade Orientation Facing</t>
    <phoneticPr fontId="1" type="noConversion"/>
  </si>
  <si>
    <t xml:space="preserve">Part 2 - Calculation of Heat Conduction through Glazing </t>
    <phoneticPr fontId="1" type="noConversion"/>
  </si>
  <si>
    <t>XXX</t>
    <phoneticPr fontId="1" type="noConversion"/>
  </si>
  <si>
    <t>Building Address</t>
    <phoneticPr fontId="1" type="noConversion"/>
  </si>
  <si>
    <t>BD Ref No.</t>
    <phoneticPr fontId="1" type="noConversion"/>
  </si>
  <si>
    <t>Sheet No.</t>
    <phoneticPr fontId="1" type="noConversion"/>
  </si>
  <si>
    <r>
      <t>Form RTTV (Wall) 1 - Calculation of RTTV</t>
    </r>
    <r>
      <rPr>
        <b/>
        <sz val="9"/>
        <color theme="1"/>
        <rFont val="Arial Narrow"/>
        <family val="2"/>
      </rPr>
      <t>wall</t>
    </r>
    <r>
      <rPr>
        <b/>
        <sz val="12"/>
        <color theme="1"/>
        <rFont val="Arial Narrow"/>
        <family val="2"/>
      </rPr>
      <t xml:space="preserve"> of Each Facade</t>
    </r>
    <phoneticPr fontId="1" type="noConversion"/>
  </si>
  <si>
    <t>Heat Conduction through Glazing  =</t>
    <phoneticPr fontId="1" type="noConversion"/>
  </si>
  <si>
    <t>Opaque Wall Areas at</t>
    <phoneticPr fontId="1" type="noConversion"/>
  </si>
  <si>
    <t>=</t>
    <phoneticPr fontId="1" type="noConversion"/>
  </si>
  <si>
    <t>x</t>
    <phoneticPr fontId="1" type="noConversion"/>
  </si>
  <si>
    <t>=</t>
    <phoneticPr fontId="1" type="noConversion"/>
  </si>
  <si>
    <t>Breakdown of Opaque Wall Areas</t>
    <phoneticPr fontId="1" type="noConversion"/>
  </si>
  <si>
    <t>(</t>
    <phoneticPr fontId="1" type="noConversion"/>
  </si>
  <si>
    <t>S-W1</t>
    <phoneticPr fontId="1" type="noConversion"/>
  </si>
  <si>
    <t>)</t>
    <phoneticPr fontId="1" type="noConversion"/>
  </si>
  <si>
    <t>=</t>
    <phoneticPr fontId="1" type="noConversion"/>
  </si>
  <si>
    <t>RC Column Areas</t>
    <phoneticPr fontId="1" type="noConversion"/>
  </si>
  <si>
    <t>(</t>
    <phoneticPr fontId="1" type="noConversion"/>
  </si>
  <si>
    <t>S-W2</t>
    <phoneticPr fontId="1" type="noConversion"/>
  </si>
  <si>
    <t>)</t>
    <phoneticPr fontId="1" type="noConversion"/>
  </si>
  <si>
    <t>x</t>
    <phoneticPr fontId="1" type="noConversion"/>
  </si>
  <si>
    <t>=</t>
    <phoneticPr fontId="1" type="noConversion"/>
  </si>
  <si>
    <t>Sheet no.</t>
    <phoneticPr fontId="1" type="noConversion"/>
  </si>
  <si>
    <t xml:space="preserve">Wall Orientation Factor </t>
    <phoneticPr fontId="1" type="noConversion"/>
  </si>
  <si>
    <t>Gw</t>
    <phoneticPr fontId="1" type="noConversion"/>
  </si>
  <si>
    <t xml:space="preserve">Average Absorptivity (α) of the External Opaque Wall at </t>
    <phoneticPr fontId="1" type="noConversion"/>
  </si>
  <si>
    <t>External Wall Material (Colour/Finish)</t>
    <phoneticPr fontId="1" type="noConversion"/>
  </si>
  <si>
    <t>% of wall area</t>
    <phoneticPr fontId="1" type="noConversion"/>
  </si>
  <si>
    <t>white matt mosaic tiles</t>
    <phoneticPr fontId="1" type="noConversion"/>
  </si>
  <si>
    <t>light green matt mosaic tiles</t>
    <phoneticPr fontId="1" type="noConversion"/>
  </si>
  <si>
    <t>Average Absorptivity =</t>
    <phoneticPr fontId="1" type="noConversion"/>
  </si>
  <si>
    <t>'U' value of Opaque Wall Areas</t>
    <phoneticPr fontId="1" type="noConversion"/>
  </si>
  <si>
    <t>where</t>
    <phoneticPr fontId="1" type="noConversion"/>
  </si>
  <si>
    <t>Ri</t>
    <phoneticPr fontId="1" type="noConversion"/>
  </si>
  <si>
    <t>Ro</t>
    <phoneticPr fontId="1" type="noConversion"/>
  </si>
  <si>
    <t>Ra</t>
    <phoneticPr fontId="1" type="noConversion"/>
  </si>
  <si>
    <t>x</t>
    <phoneticPr fontId="1" type="noConversion"/>
  </si>
  <si>
    <t>k</t>
    <phoneticPr fontId="1" type="noConversion"/>
  </si>
  <si>
    <t>Description:</t>
    <phoneticPr fontId="1" type="noConversion"/>
  </si>
  <si>
    <t>Wall Material</t>
    <phoneticPr fontId="1" type="noConversion"/>
  </si>
  <si>
    <t>External surface film resistance</t>
    <phoneticPr fontId="1" type="noConversion"/>
  </si>
  <si>
    <t xml:space="preserve">Ro </t>
    <phoneticPr fontId="1" type="noConversion"/>
  </si>
  <si>
    <t>=</t>
    <phoneticPr fontId="1" type="noConversion"/>
  </si>
  <si>
    <t>Air space resistanace</t>
    <phoneticPr fontId="1" type="noConversion"/>
  </si>
  <si>
    <t>5mm mosaic tiles</t>
    <phoneticPr fontId="1" type="noConversion"/>
  </si>
  <si>
    <t>/</t>
    <phoneticPr fontId="1" type="noConversion"/>
  </si>
  <si>
    <t>10mm cement/ sand render</t>
    <phoneticPr fontId="1" type="noConversion"/>
  </si>
  <si>
    <t>125mm concrete wall</t>
    <phoneticPr fontId="1" type="noConversion"/>
  </si>
  <si>
    <t>10mm gypsum plaster</t>
    <phoneticPr fontId="1" type="noConversion"/>
  </si>
  <si>
    <t>Internal surface film resistance</t>
    <phoneticPr fontId="1" type="noConversion"/>
  </si>
  <si>
    <t>Total</t>
    <phoneticPr fontId="1" type="noConversion"/>
  </si>
  <si>
    <t xml:space="preserve">Uw1 = </t>
    <phoneticPr fontId="1" type="noConversion"/>
  </si>
  <si>
    <t>W/m²K</t>
    <phoneticPr fontId="1" type="noConversion"/>
  </si>
  <si>
    <t>Description:</t>
    <phoneticPr fontId="1" type="noConversion"/>
  </si>
  <si>
    <t>external surface film</t>
    <phoneticPr fontId="1" type="noConversion"/>
  </si>
  <si>
    <t>600mm concrete column</t>
    <phoneticPr fontId="1" type="noConversion"/>
  </si>
  <si>
    <t>/</t>
    <phoneticPr fontId="1" type="noConversion"/>
  </si>
  <si>
    <t>=</t>
    <phoneticPr fontId="1" type="noConversion"/>
  </si>
  <si>
    <t>10mm gypsum plaster</t>
    <phoneticPr fontId="1" type="noConversion"/>
  </si>
  <si>
    <t>Internal surface film resistamce</t>
    <phoneticPr fontId="1" type="noConversion"/>
  </si>
  <si>
    <t>Ri</t>
    <phoneticPr fontId="1" type="noConversion"/>
  </si>
  <si>
    <t>Total</t>
    <phoneticPr fontId="1" type="noConversion"/>
  </si>
  <si>
    <t xml:space="preserve">Uw2 = </t>
    <phoneticPr fontId="1" type="noConversion"/>
  </si>
  <si>
    <t>W/m²K</t>
    <phoneticPr fontId="1" type="noConversion"/>
  </si>
  <si>
    <r>
      <t>(Refer to</t>
    </r>
    <r>
      <rPr>
        <b/>
        <sz val="8"/>
        <color theme="1"/>
        <rFont val="Arial Narrow"/>
        <family val="2"/>
      </rPr>
      <t xml:space="preserve"> Table 9</t>
    </r>
    <r>
      <rPr>
        <sz val="8"/>
        <color theme="1"/>
        <rFont val="Arial Narrow"/>
        <family val="2"/>
      </rPr>
      <t>)</t>
    </r>
    <phoneticPr fontId="1" type="noConversion"/>
  </si>
  <si>
    <r>
      <t xml:space="preserve">α Absorptivity                     (Refer to </t>
    </r>
    <r>
      <rPr>
        <b/>
        <sz val="8"/>
        <color theme="1"/>
        <rFont val="Arial Narrow"/>
        <family val="2"/>
      </rPr>
      <t>Table 5</t>
    </r>
    <r>
      <rPr>
        <sz val="8"/>
        <color theme="1"/>
        <rFont val="Arial Narrow"/>
        <family val="2"/>
      </rPr>
      <t>)</t>
    </r>
    <phoneticPr fontId="1" type="noConversion"/>
  </si>
  <si>
    <r>
      <t xml:space="preserve">  U = 1/(Ri+x</t>
    </r>
    <r>
      <rPr>
        <vertAlign val="subscript"/>
        <sz val="8"/>
        <color indexed="8"/>
        <rFont val="Arial Narrow"/>
        <family val="2"/>
      </rPr>
      <t>1</t>
    </r>
    <r>
      <rPr>
        <sz val="8"/>
        <color indexed="8"/>
        <rFont val="Arial Narrow"/>
        <family val="2"/>
      </rPr>
      <t>/k</t>
    </r>
    <r>
      <rPr>
        <vertAlign val="subscript"/>
        <sz val="8"/>
        <color indexed="8"/>
        <rFont val="Arial Narrow"/>
        <family val="2"/>
      </rPr>
      <t>1</t>
    </r>
    <r>
      <rPr>
        <sz val="8"/>
        <color indexed="8"/>
        <rFont val="Arial Narrow"/>
        <family val="2"/>
      </rPr>
      <t>+x</t>
    </r>
    <r>
      <rPr>
        <vertAlign val="subscript"/>
        <sz val="8"/>
        <color indexed="8"/>
        <rFont val="Arial Narrow"/>
        <family val="2"/>
      </rPr>
      <t>2</t>
    </r>
    <r>
      <rPr>
        <sz val="8"/>
        <color indexed="8"/>
        <rFont val="Arial Narrow"/>
        <family val="2"/>
      </rPr>
      <t>/k</t>
    </r>
    <r>
      <rPr>
        <vertAlign val="subscript"/>
        <sz val="8"/>
        <color indexed="8"/>
        <rFont val="Arial Narrow"/>
        <family val="2"/>
      </rPr>
      <t>2</t>
    </r>
    <r>
      <rPr>
        <sz val="8"/>
        <color indexed="8"/>
        <rFont val="Arial Narrow"/>
        <family val="2"/>
      </rPr>
      <t>+…+x</t>
    </r>
    <r>
      <rPr>
        <vertAlign val="subscript"/>
        <sz val="8"/>
        <color indexed="8"/>
        <rFont val="Arial Narrow"/>
        <family val="2"/>
      </rPr>
      <t>n</t>
    </r>
    <r>
      <rPr>
        <sz val="8"/>
        <color indexed="8"/>
        <rFont val="Arial Narrow"/>
        <family val="2"/>
      </rPr>
      <t>/k</t>
    </r>
    <r>
      <rPr>
        <vertAlign val="subscript"/>
        <sz val="8"/>
        <color indexed="8"/>
        <rFont val="Arial Narrow"/>
        <family val="2"/>
      </rPr>
      <t>n</t>
    </r>
    <r>
      <rPr>
        <sz val="8"/>
        <color indexed="8"/>
        <rFont val="Arial Narrow"/>
        <family val="2"/>
      </rPr>
      <t>+Ra+Ro)</t>
    </r>
    <phoneticPr fontId="26" type="noConversion"/>
  </si>
  <si>
    <r>
      <t xml:space="preserve">Surface film resistance of internal surface (Refer to </t>
    </r>
    <r>
      <rPr>
        <b/>
        <sz val="6"/>
        <color indexed="8"/>
        <rFont val="Arial Narrow"/>
        <family val="2"/>
      </rPr>
      <t>Table 2</t>
    </r>
    <r>
      <rPr>
        <sz val="6"/>
        <color indexed="8"/>
        <rFont val="Arial Narrow"/>
        <family val="2"/>
      </rPr>
      <t>)</t>
    </r>
    <phoneticPr fontId="26" type="noConversion"/>
  </si>
  <si>
    <r>
      <t xml:space="preserve">Surface film resistance of external surface (Refer to </t>
    </r>
    <r>
      <rPr>
        <b/>
        <sz val="6"/>
        <color indexed="8"/>
        <rFont val="Arial Narrow"/>
        <family val="2"/>
      </rPr>
      <t>Table 2</t>
    </r>
    <r>
      <rPr>
        <sz val="6"/>
        <color indexed="8"/>
        <rFont val="Arial Narrow"/>
        <family val="2"/>
      </rPr>
      <t>)</t>
    </r>
    <phoneticPr fontId="26" type="noConversion"/>
  </si>
  <si>
    <r>
      <t xml:space="preserve">Air space resistance (Refer to </t>
    </r>
    <r>
      <rPr>
        <b/>
        <sz val="6"/>
        <color indexed="8"/>
        <rFont val="Arial Narrow"/>
        <family val="2"/>
      </rPr>
      <t>Table 3</t>
    </r>
    <r>
      <rPr>
        <sz val="6"/>
        <color indexed="8"/>
        <rFont val="Arial Narrow"/>
        <family val="2"/>
      </rPr>
      <t>)</t>
    </r>
    <phoneticPr fontId="26" type="noConversion"/>
  </si>
  <si>
    <r>
      <t xml:space="preserve">Thermal conductivity of building materials (Refer to </t>
    </r>
    <r>
      <rPr>
        <b/>
        <sz val="6"/>
        <color indexed="8"/>
        <rFont val="Arial Narrow"/>
        <family val="2"/>
      </rPr>
      <t>Table 1</t>
    </r>
    <r>
      <rPr>
        <sz val="6"/>
        <color indexed="8"/>
        <rFont val="Arial Narrow"/>
        <family val="2"/>
      </rPr>
      <t>)</t>
    </r>
    <phoneticPr fontId="1" type="noConversion"/>
  </si>
  <si>
    <t>Description</t>
    <phoneticPr fontId="1" type="noConversion"/>
  </si>
  <si>
    <t>Units</t>
    <phoneticPr fontId="1" type="noConversion"/>
  </si>
  <si>
    <t>Glazing Type</t>
    <phoneticPr fontId="1" type="noConversion"/>
  </si>
  <si>
    <t>Tinted</t>
    <phoneticPr fontId="1" type="noConversion"/>
  </si>
  <si>
    <t>Part 1 - Calculation of Heat Conduction through Opaque Walls</t>
    <phoneticPr fontId="1" type="noConversion"/>
  </si>
  <si>
    <t>Thickness</t>
    <phoneticPr fontId="1" type="noConversion"/>
  </si>
  <si>
    <t>m</t>
    <phoneticPr fontId="1" type="noConversion"/>
  </si>
  <si>
    <t>Components / Details</t>
    <phoneticPr fontId="1" type="noConversion"/>
  </si>
  <si>
    <t xml:space="preserve">Code No. </t>
    <phoneticPr fontId="1" type="noConversion"/>
  </si>
  <si>
    <t>Glazing Area (Afi)</t>
    <phoneticPr fontId="1" type="noConversion"/>
  </si>
  <si>
    <t>Conductivity</t>
    <phoneticPr fontId="1" type="noConversion"/>
  </si>
  <si>
    <t>W/mK</t>
    <phoneticPr fontId="1" type="noConversion"/>
  </si>
  <si>
    <t>Heat Conduction through Glazing  =</t>
    <phoneticPr fontId="1" type="noConversion"/>
  </si>
  <si>
    <t>0.64 (Afi/Ao) Ufi Gw</t>
    <phoneticPr fontId="1" type="noConversion"/>
  </si>
  <si>
    <t>Average Absorptivity</t>
    <phoneticPr fontId="1" type="noConversion"/>
  </si>
  <si>
    <t>(α)</t>
    <phoneticPr fontId="1" type="noConversion"/>
  </si>
  <si>
    <t>=</t>
    <phoneticPr fontId="1" type="noConversion"/>
  </si>
  <si>
    <t>W/m²</t>
    <phoneticPr fontId="1" type="noConversion"/>
  </si>
  <si>
    <t>Intermediate component</t>
    <phoneticPr fontId="1" type="noConversion"/>
  </si>
  <si>
    <t>Conductivity</t>
    <phoneticPr fontId="1" type="noConversion"/>
  </si>
  <si>
    <t>W/mK</t>
    <phoneticPr fontId="1" type="noConversion"/>
  </si>
  <si>
    <t xml:space="preserve">Part 3 -  Calculation of Solar Radiation through Glazing </t>
    <phoneticPr fontId="1" type="noConversion"/>
  </si>
  <si>
    <t>Components / Details</t>
    <phoneticPr fontId="1" type="noConversion"/>
  </si>
  <si>
    <t xml:space="preserve">Code No. </t>
    <phoneticPr fontId="1" type="noConversion"/>
  </si>
  <si>
    <t>Glazing Type</t>
    <phoneticPr fontId="1" type="noConversion"/>
  </si>
  <si>
    <t>Tinted</t>
    <phoneticPr fontId="1" type="noConversion"/>
  </si>
  <si>
    <t>Intermediate component</t>
    <phoneticPr fontId="1" type="noConversion"/>
  </si>
  <si>
    <t>Thickness</t>
    <phoneticPr fontId="1" type="noConversion"/>
  </si>
  <si>
    <t>m</t>
    <phoneticPr fontId="1" type="noConversion"/>
  </si>
  <si>
    <t>Conductivity</t>
    <phoneticPr fontId="1" type="noConversion"/>
  </si>
  <si>
    <t>W/mK</t>
    <phoneticPr fontId="1" type="noConversion"/>
  </si>
  <si>
    <t>Glazing Area (Afi)</t>
    <phoneticPr fontId="1" type="noConversion"/>
  </si>
  <si>
    <t>Thickness</t>
    <phoneticPr fontId="1" type="noConversion"/>
  </si>
  <si>
    <t>m</t>
    <phoneticPr fontId="1" type="noConversion"/>
  </si>
  <si>
    <t>Shading Coefficient of Glazing (SCf)</t>
    <phoneticPr fontId="1" type="noConversion"/>
  </si>
  <si>
    <t>Intermediate component</t>
    <phoneticPr fontId="1" type="noConversion"/>
  </si>
  <si>
    <t>Visible Light Transmittance (VLT)</t>
    <phoneticPr fontId="1" type="noConversion"/>
  </si>
  <si>
    <t>%</t>
    <phoneticPr fontId="1" type="noConversion"/>
  </si>
  <si>
    <t>Conductivity</t>
    <phoneticPr fontId="1" type="noConversion"/>
  </si>
  <si>
    <t>W/mK</t>
    <phoneticPr fontId="1" type="noConversion"/>
  </si>
  <si>
    <t>External Reflectance (ER)</t>
    <phoneticPr fontId="1" type="noConversion"/>
  </si>
  <si>
    <t>Internal Finish Material</t>
    <phoneticPr fontId="1" type="noConversion"/>
  </si>
  <si>
    <t>External Shading Miltiplier (ESC)</t>
    <phoneticPr fontId="1" type="noConversion"/>
  </si>
  <si>
    <t xml:space="preserve">  =</t>
    <phoneticPr fontId="1" type="noConversion"/>
  </si>
  <si>
    <t>W/m²</t>
    <phoneticPr fontId="1" type="noConversion"/>
  </si>
  <si>
    <t xml:space="preserve"> </t>
    <phoneticPr fontId="1" type="noConversion"/>
  </si>
  <si>
    <t>Summary of RTTV at</t>
    <phoneticPr fontId="1" type="noConversion"/>
  </si>
  <si>
    <t xml:space="preserve"> Heat Conduction through Opaque Walls =</t>
    <phoneticPr fontId="1" type="noConversion"/>
  </si>
  <si>
    <t>3.57(Awi/Ao) Uwi αwi Gw</t>
    <phoneticPr fontId="1" type="noConversion"/>
  </si>
  <si>
    <t xml:space="preserve"> =</t>
    <phoneticPr fontId="1" type="noConversion"/>
  </si>
  <si>
    <t>+</t>
    <phoneticPr fontId="1" type="noConversion"/>
  </si>
  <si>
    <t>Sheet No.</t>
    <phoneticPr fontId="1" type="noConversion"/>
  </si>
  <si>
    <t>BD Ref No.</t>
    <phoneticPr fontId="1" type="noConversion"/>
  </si>
  <si>
    <t>XXX</t>
    <phoneticPr fontId="1" type="noConversion"/>
  </si>
  <si>
    <t>Building Address</t>
    <phoneticPr fontId="1" type="noConversion"/>
  </si>
  <si>
    <t>Overall Gross Wall Area  [a]</t>
    <phoneticPr fontId="1" type="noConversion"/>
  </si>
  <si>
    <t>m²</t>
    <phoneticPr fontId="1" type="noConversion"/>
  </si>
  <si>
    <t>Facade Orientation Facing</t>
    <phoneticPr fontId="1" type="noConversion"/>
  </si>
  <si>
    <t xml:space="preserve">Gross Wall Area </t>
    <phoneticPr fontId="1" type="noConversion"/>
  </si>
  <si>
    <t xml:space="preserve"> Heat Conduction through Opaque Walls</t>
    <phoneticPr fontId="1" type="noConversion"/>
  </si>
  <si>
    <t xml:space="preserve">Heat Conduction through Glazing </t>
    <phoneticPr fontId="1" type="noConversion"/>
  </si>
  <si>
    <t xml:space="preserve">Solar Radiation through Glazing </t>
    <phoneticPr fontId="1" type="noConversion"/>
  </si>
  <si>
    <t>RTTVwall  at     Each Facade</t>
    <phoneticPr fontId="1" type="noConversion"/>
  </si>
  <si>
    <t>Area-weighted RTTVwall</t>
    <phoneticPr fontId="1" type="noConversion"/>
  </si>
  <si>
    <t>(m²)</t>
    <phoneticPr fontId="1" type="noConversion"/>
  </si>
  <si>
    <t>(W/m²)</t>
    <phoneticPr fontId="1" type="noConversion"/>
  </si>
  <si>
    <t>[b]</t>
    <phoneticPr fontId="1" type="noConversion"/>
  </si>
  <si>
    <t>[c]</t>
    <phoneticPr fontId="1" type="noConversion"/>
  </si>
  <si>
    <t>[d]</t>
    <phoneticPr fontId="1" type="noConversion"/>
  </si>
  <si>
    <t>[e]</t>
    <phoneticPr fontId="1" type="noConversion"/>
  </si>
  <si>
    <t>[f]=[c]+[d]+[e]</t>
    <phoneticPr fontId="1" type="noConversion"/>
  </si>
  <si>
    <t>[g]=[f]x[b]/[a]</t>
    <phoneticPr fontId="1" type="noConversion"/>
  </si>
  <si>
    <t>East</t>
    <phoneticPr fontId="1" type="noConversion"/>
  </si>
  <si>
    <t>North</t>
    <phoneticPr fontId="1" type="noConversion"/>
  </si>
  <si>
    <t>West</t>
    <phoneticPr fontId="1" type="noConversion"/>
  </si>
  <si>
    <t>South</t>
    <phoneticPr fontId="1" type="noConversion"/>
  </si>
  <si>
    <t>Overall RTTVwall  =</t>
    <phoneticPr fontId="1" type="noConversion"/>
  </si>
  <si>
    <t>&lt;</t>
    <phoneticPr fontId="1" type="noConversion"/>
  </si>
  <si>
    <t>ok.</t>
    <phoneticPr fontId="1" type="noConversion"/>
  </si>
  <si>
    <t>Roof</t>
    <phoneticPr fontId="1" type="noConversion"/>
  </si>
  <si>
    <t xml:space="preserve">Gross Roof Areas </t>
    <phoneticPr fontId="1" type="noConversion"/>
  </si>
  <si>
    <t>(Opaque Walls + Skylight Areas) (Aro) at</t>
    <phoneticPr fontId="1" type="noConversion"/>
  </si>
  <si>
    <t xml:space="preserve">Roof Orientation Factor </t>
    <phoneticPr fontId="1" type="noConversion"/>
  </si>
  <si>
    <t>Gs</t>
    <phoneticPr fontId="1" type="noConversion"/>
  </si>
  <si>
    <t>Skylight Areas at</t>
    <phoneticPr fontId="1" type="noConversion"/>
  </si>
  <si>
    <t>Breakdown of Skylight Areas</t>
    <phoneticPr fontId="1" type="noConversion"/>
  </si>
  <si>
    <t>External Roof Material (Colour/Finish)</t>
    <phoneticPr fontId="1" type="noConversion"/>
  </si>
  <si>
    <t>% of roof area</t>
    <phoneticPr fontId="1" type="noConversion"/>
  </si>
  <si>
    <t>Skylight Areas</t>
    <phoneticPr fontId="1" type="noConversion"/>
  </si>
  <si>
    <t xml:space="preserve">Unshaded </t>
    <phoneticPr fontId="1" type="noConversion"/>
  </si>
  <si>
    <t>S1</t>
    <phoneticPr fontId="1" type="noConversion"/>
  </si>
  <si>
    <t>uncoloured concrete tiles</t>
    <phoneticPr fontId="1" type="noConversion"/>
  </si>
  <si>
    <t>Average Absorptivity =</t>
    <phoneticPr fontId="1" type="noConversion"/>
  </si>
  <si>
    <t>'U' value of Opaque Roof Areas</t>
    <phoneticPr fontId="1" type="noConversion"/>
  </si>
  <si>
    <t>where</t>
    <phoneticPr fontId="1" type="noConversion"/>
  </si>
  <si>
    <t>Ri</t>
    <phoneticPr fontId="1" type="noConversion"/>
  </si>
  <si>
    <t>Ro</t>
    <phoneticPr fontId="1" type="noConversion"/>
  </si>
  <si>
    <t>Ra</t>
    <phoneticPr fontId="1" type="noConversion"/>
  </si>
  <si>
    <t>k</t>
    <phoneticPr fontId="1" type="noConversion"/>
  </si>
  <si>
    <t>R1</t>
    <phoneticPr fontId="1" type="noConversion"/>
  </si>
  <si>
    <t>Description:</t>
    <phoneticPr fontId="1" type="noConversion"/>
  </si>
  <si>
    <t>Roof Area</t>
    <phoneticPr fontId="1" type="noConversion"/>
  </si>
  <si>
    <t>Roof Material</t>
    <phoneticPr fontId="1" type="noConversion"/>
  </si>
  <si>
    <t>External surface film resistance</t>
    <phoneticPr fontId="1" type="noConversion"/>
  </si>
  <si>
    <t xml:space="preserve">Ro </t>
    <phoneticPr fontId="1" type="noConversion"/>
  </si>
  <si>
    <t>Air space resistanace</t>
    <phoneticPr fontId="1" type="noConversion"/>
  </si>
  <si>
    <t>25mm concrete tiles</t>
    <phoneticPr fontId="1" type="noConversion"/>
  </si>
  <si>
    <t>/</t>
    <phoneticPr fontId="1" type="noConversion"/>
  </si>
  <si>
    <t>50mm cement/ sand screed</t>
    <phoneticPr fontId="1" type="noConversion"/>
  </si>
  <si>
    <t>OpaqueAreas at</t>
    <phoneticPr fontId="1" type="noConversion"/>
  </si>
  <si>
    <t>50mm expanded polystyrene</t>
    <phoneticPr fontId="1" type="noConversion"/>
  </si>
  <si>
    <t>125mm concrete slab</t>
    <phoneticPr fontId="1" type="noConversion"/>
  </si>
  <si>
    <t>Breakdown of Opaque Roof Areas</t>
    <phoneticPr fontId="1" type="noConversion"/>
  </si>
  <si>
    <t>10mm gypsum plaster</t>
    <phoneticPr fontId="1" type="noConversion"/>
  </si>
  <si>
    <t>RC Roof Areas</t>
    <phoneticPr fontId="1" type="noConversion"/>
  </si>
  <si>
    <t>Internal surface film resistance</t>
    <phoneticPr fontId="1" type="noConversion"/>
  </si>
  <si>
    <t>Total</t>
    <phoneticPr fontId="1" type="noConversion"/>
  </si>
  <si>
    <t xml:space="preserve">Uw1 = </t>
    <phoneticPr fontId="1" type="noConversion"/>
  </si>
  <si>
    <t>W/m²K</t>
    <phoneticPr fontId="1" type="noConversion"/>
  </si>
  <si>
    <t>Part 2 - Calculation of Heat Conduction through Skylight</t>
    <phoneticPr fontId="1" type="noConversion"/>
  </si>
  <si>
    <t>Roof Orientation Facing</t>
    <phoneticPr fontId="1" type="noConversion"/>
  </si>
  <si>
    <t>Flat</t>
    <phoneticPr fontId="1" type="noConversion"/>
  </si>
  <si>
    <t>Gross Roof Area (Aro) =</t>
    <phoneticPr fontId="1" type="noConversion"/>
  </si>
  <si>
    <t>Components / Details</t>
    <phoneticPr fontId="1" type="noConversion"/>
  </si>
  <si>
    <t xml:space="preserve">Code No. </t>
    <phoneticPr fontId="1" type="noConversion"/>
  </si>
  <si>
    <t>Skylight to Roof Ratio (SRR) =</t>
    <phoneticPr fontId="1" type="noConversion"/>
  </si>
  <si>
    <t>Roof Orientation Factor (Gs) =</t>
    <phoneticPr fontId="1" type="noConversion"/>
  </si>
  <si>
    <t>Description</t>
    <phoneticPr fontId="1" type="noConversion"/>
  </si>
  <si>
    <t>Units</t>
    <phoneticPr fontId="1" type="noConversion"/>
  </si>
  <si>
    <t>Skylight Glazing Type</t>
    <phoneticPr fontId="1" type="noConversion"/>
  </si>
  <si>
    <t>-</t>
    <phoneticPr fontId="1" type="noConversion"/>
  </si>
  <si>
    <t>Part 1 - Calculation of Heat Conduction through Opaque Roof</t>
    <phoneticPr fontId="1" type="noConversion"/>
  </si>
  <si>
    <t>Thickness</t>
    <phoneticPr fontId="1" type="noConversion"/>
  </si>
  <si>
    <t>m</t>
    <phoneticPr fontId="1" type="noConversion"/>
  </si>
  <si>
    <t>Skylight Area (Asi)</t>
    <phoneticPr fontId="1" type="noConversion"/>
  </si>
  <si>
    <t xml:space="preserve">U-value of Skylight Glazing (Usi)     </t>
    <phoneticPr fontId="1" type="noConversion"/>
  </si>
  <si>
    <t>External Finish Material</t>
    <phoneticPr fontId="1" type="noConversion"/>
  </si>
  <si>
    <t>25mm concrete tile</t>
    <phoneticPr fontId="1" type="noConversion"/>
  </si>
  <si>
    <t>Conductivity</t>
    <phoneticPr fontId="1" type="noConversion"/>
  </si>
  <si>
    <t>W/mK</t>
    <phoneticPr fontId="1" type="noConversion"/>
  </si>
  <si>
    <t>Heat Conduction through Skylight =</t>
    <phoneticPr fontId="1" type="noConversion"/>
  </si>
  <si>
    <t xml:space="preserve">0.40 (Asi/Aro) Usi Gs </t>
    <phoneticPr fontId="1" type="noConversion"/>
  </si>
  <si>
    <t>Average Absorptivity</t>
    <phoneticPr fontId="1" type="noConversion"/>
  </si>
  <si>
    <t>(α)</t>
    <phoneticPr fontId="1" type="noConversion"/>
  </si>
  <si>
    <t>W/m²</t>
    <phoneticPr fontId="1" type="noConversion"/>
  </si>
  <si>
    <t>Intermediate component</t>
    <phoneticPr fontId="1" type="noConversion"/>
  </si>
  <si>
    <t>Part 3 - Calculation of Solar Radiation through Skylight</t>
    <phoneticPr fontId="1" type="noConversion"/>
  </si>
  <si>
    <t>150mm concrete slab</t>
    <phoneticPr fontId="1" type="noConversion"/>
  </si>
  <si>
    <t>Shading Coefficient of Skylight Glazing (SCr)</t>
    <phoneticPr fontId="1" type="noConversion"/>
  </si>
  <si>
    <t>Visible Light Transmittance (VLT)</t>
    <phoneticPr fontId="1" type="noConversion"/>
  </si>
  <si>
    <t>Internal Finish Material</t>
    <phoneticPr fontId="1" type="noConversion"/>
  </si>
  <si>
    <t>External Reflectance (ER)</t>
    <phoneticPr fontId="1" type="noConversion"/>
  </si>
  <si>
    <t>U-value of the Roof (Uri)</t>
    <phoneticPr fontId="1" type="noConversion"/>
  </si>
  <si>
    <t>Solar Radiation through Skylight  =</t>
    <phoneticPr fontId="1" type="noConversion"/>
  </si>
  <si>
    <t>41.10 (Asi/Aro) (SCri) Gs</t>
    <phoneticPr fontId="1" type="noConversion"/>
  </si>
  <si>
    <t>Opaque Roof Area (Ari)</t>
    <phoneticPr fontId="1" type="noConversion"/>
  </si>
  <si>
    <t xml:space="preserve">  =</t>
    <phoneticPr fontId="1" type="noConversion"/>
  </si>
  <si>
    <t>Summary of RTTV at</t>
    <phoneticPr fontId="1" type="noConversion"/>
  </si>
  <si>
    <t xml:space="preserve"> Heat Conduction through Opaque Roof =</t>
    <phoneticPr fontId="1" type="noConversion"/>
  </si>
  <si>
    <t xml:space="preserve">3.47(Ari/Aro) Uri αri Gs </t>
    <phoneticPr fontId="1" type="noConversion"/>
  </si>
  <si>
    <t xml:space="preserve"> =</t>
    <phoneticPr fontId="1" type="noConversion"/>
  </si>
  <si>
    <t>+</t>
    <phoneticPr fontId="1" type="noConversion"/>
  </si>
  <si>
    <t>Overall Roof Area  [a]</t>
    <phoneticPr fontId="1" type="noConversion"/>
  </si>
  <si>
    <t xml:space="preserve">Gross Roof Area </t>
    <phoneticPr fontId="1" type="noConversion"/>
  </si>
  <si>
    <t xml:space="preserve"> Heat Conduction through Opaque Roof</t>
    <phoneticPr fontId="1" type="noConversion"/>
  </si>
  <si>
    <t>Heat Conduction through Skylight</t>
    <phoneticPr fontId="1" type="noConversion"/>
  </si>
  <si>
    <t>Solar Radiation through Skylight</t>
    <phoneticPr fontId="1" type="noConversion"/>
  </si>
  <si>
    <t>Area-weighted RTTVroof</t>
    <phoneticPr fontId="1" type="noConversion"/>
  </si>
  <si>
    <t>[b]</t>
    <phoneticPr fontId="1" type="noConversion"/>
  </si>
  <si>
    <t>[c]</t>
    <phoneticPr fontId="1" type="noConversion"/>
  </si>
  <si>
    <t>[d]</t>
    <phoneticPr fontId="1" type="noConversion"/>
  </si>
  <si>
    <t>[e]</t>
    <phoneticPr fontId="1" type="noConversion"/>
  </si>
  <si>
    <t>[f]=[c]+[d]+[e]</t>
    <phoneticPr fontId="1" type="noConversion"/>
  </si>
  <si>
    <t>[g]=[f]x[b]/[a]</t>
    <phoneticPr fontId="1" type="noConversion"/>
  </si>
  <si>
    <t>Flat Roof</t>
    <phoneticPr fontId="1" type="noConversion"/>
  </si>
  <si>
    <t>Overall RTTVroof  =</t>
    <phoneticPr fontId="1" type="noConversion"/>
  </si>
  <si>
    <t>&lt;</t>
    <phoneticPr fontId="1" type="noConversion"/>
  </si>
  <si>
    <t>ok.</t>
    <phoneticPr fontId="1" type="noConversion"/>
  </si>
  <si>
    <r>
      <t>Form RTTV (Wall) 2 - Summary of Overall RTTV</t>
    </r>
    <r>
      <rPr>
        <b/>
        <sz val="9"/>
        <color theme="1"/>
        <rFont val="Arial Narrow"/>
        <family val="2"/>
      </rPr>
      <t>wall</t>
    </r>
    <r>
      <rPr>
        <b/>
        <sz val="12"/>
        <color theme="1"/>
        <rFont val="Arial Narrow"/>
        <family val="2"/>
      </rPr>
      <t xml:space="preserve"> of Building</t>
    </r>
    <phoneticPr fontId="1" type="noConversion"/>
  </si>
  <si>
    <r>
      <t>14 W/m</t>
    </r>
    <r>
      <rPr>
        <vertAlign val="superscript"/>
        <sz val="8"/>
        <color theme="1"/>
        <rFont val="Arial Narrow"/>
        <family val="2"/>
      </rPr>
      <t>2</t>
    </r>
    <phoneticPr fontId="1" type="noConversion"/>
  </si>
  <si>
    <r>
      <t xml:space="preserve">α Absorptivity                     (Refer to </t>
    </r>
    <r>
      <rPr>
        <b/>
        <sz val="8"/>
        <color theme="1"/>
        <rFont val="Arial Narrow"/>
        <family val="2"/>
      </rPr>
      <t>Table 5</t>
    </r>
    <r>
      <rPr>
        <sz val="8"/>
        <color theme="1"/>
        <rFont val="Arial Narrow"/>
        <family val="2"/>
      </rPr>
      <t>)</t>
    </r>
    <phoneticPr fontId="1" type="noConversion"/>
  </si>
  <si>
    <r>
      <t>Form RTTV (Roof) 1 - Calculation of RTTV</t>
    </r>
    <r>
      <rPr>
        <b/>
        <sz val="9"/>
        <color theme="1"/>
        <rFont val="Arial Narrow"/>
        <family val="2"/>
      </rPr>
      <t>roof</t>
    </r>
    <r>
      <rPr>
        <b/>
        <sz val="12"/>
        <color theme="1"/>
        <rFont val="Arial Narrow"/>
        <family val="2"/>
      </rPr>
      <t xml:space="preserve"> </t>
    </r>
    <phoneticPr fontId="1" type="noConversion"/>
  </si>
  <si>
    <r>
      <t>Form RTTV (Roof) 2 - Summary of RTTV</t>
    </r>
    <r>
      <rPr>
        <b/>
        <sz val="9"/>
        <color theme="1"/>
        <rFont val="Arial Narrow"/>
        <family val="2"/>
      </rPr>
      <t>roof</t>
    </r>
    <r>
      <rPr>
        <b/>
        <sz val="12"/>
        <color theme="1"/>
        <rFont val="Arial Narrow"/>
        <family val="2"/>
      </rPr>
      <t xml:space="preserve"> of Building Envelopes</t>
    </r>
    <phoneticPr fontId="1" type="noConversion"/>
  </si>
  <si>
    <r>
      <t>4 W/m</t>
    </r>
    <r>
      <rPr>
        <vertAlign val="superscript"/>
        <sz val="8"/>
        <color theme="1"/>
        <rFont val="Arial Narrow"/>
        <family val="2"/>
      </rPr>
      <t>2</t>
    </r>
    <phoneticPr fontId="1" type="noConversion"/>
  </si>
  <si>
    <t>R/F</t>
    <phoneticPr fontId="1" type="noConversion"/>
  </si>
  <si>
    <t>+</t>
    <phoneticPr fontId="1" type="noConversion"/>
  </si>
  <si>
    <t>=</t>
    <phoneticPr fontId="1" type="noConversion"/>
  </si>
  <si>
    <t>m</t>
    <phoneticPr fontId="1" type="noConversion"/>
  </si>
  <si>
    <t>storey)</t>
    <phoneticPr fontId="1" type="noConversion"/>
  </si>
  <si>
    <t>x</t>
    <phoneticPr fontId="1" type="noConversion"/>
  </si>
  <si>
    <t>=</t>
    <phoneticPr fontId="1" type="noConversion"/>
  </si>
  <si>
    <t>+</t>
    <phoneticPr fontId="1" type="noConversion"/>
  </si>
  <si>
    <t>R/F (Glass Door &amp; Wall)</t>
    <phoneticPr fontId="1" type="noConversion"/>
  </si>
  <si>
    <t>Floor Plans</t>
    <phoneticPr fontId="1" type="noConversion"/>
  </si>
  <si>
    <t>Sheet no.</t>
    <phoneticPr fontId="1" type="noConversion"/>
  </si>
  <si>
    <t>Floor Plans</t>
    <phoneticPr fontId="1" type="noConversion"/>
  </si>
  <si>
    <t>Sheet no.</t>
    <phoneticPr fontId="1" type="noConversion"/>
  </si>
  <si>
    <t>R/F (Stairhood)</t>
    <phoneticPr fontId="1" type="noConversion"/>
  </si>
  <si>
    <t>=</t>
    <phoneticPr fontId="1" type="noConversion"/>
  </si>
  <si>
    <t>/</t>
    <phoneticPr fontId="1" type="noConversion"/>
  </si>
  <si>
    <r>
      <t xml:space="preserve">Heat Conduction </t>
    </r>
    <r>
      <rPr>
        <sz val="8"/>
        <color theme="1"/>
        <rFont val="Arial Narrow"/>
        <family val="2"/>
      </rPr>
      <t>=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3.57(Awi/Ao) Uwi αwi Gw</t>
    </r>
    <phoneticPr fontId="1" type="noConversion"/>
  </si>
  <si>
    <r>
      <t xml:space="preserve">Solar Radiation </t>
    </r>
    <r>
      <rPr>
        <sz val="8"/>
        <color theme="1"/>
        <rFont val="Arial Narrow"/>
        <family val="2"/>
      </rPr>
      <t>= 41.75 (Afi/Ao)(SCfi)(ESCwi)Gw</t>
    </r>
    <phoneticPr fontId="1" type="noConversion"/>
  </si>
  <si>
    <r>
      <t xml:space="preserve">Heat Conduction </t>
    </r>
    <r>
      <rPr>
        <sz val="8"/>
        <color theme="1"/>
        <rFont val="Arial Narrow"/>
        <family val="2"/>
      </rPr>
      <t>= 0.64 (Afi/Ao) Uf Gw</t>
    </r>
    <phoneticPr fontId="1" type="noConversion"/>
  </si>
  <si>
    <t xml:space="preserve">Ro </t>
    <phoneticPr fontId="1" type="noConversion"/>
  </si>
  <si>
    <r>
      <t>Heat Conduction</t>
    </r>
    <r>
      <rPr>
        <sz val="8"/>
        <color theme="1"/>
        <rFont val="Arial Narrow"/>
        <family val="2"/>
      </rPr>
      <t xml:space="preserve"> =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3.57(Awi/Ao) Uwi αwi Gw</t>
    </r>
    <phoneticPr fontId="1" type="noConversion"/>
  </si>
  <si>
    <r>
      <t>Solar Radiation</t>
    </r>
    <r>
      <rPr>
        <sz val="8"/>
        <color theme="1"/>
        <rFont val="Arial Narrow"/>
        <family val="2"/>
      </rPr>
      <t xml:space="preserve"> = 41.75 (Afi/Ao)(SCfi)(ESCwi)Gw</t>
    </r>
    <phoneticPr fontId="1" type="noConversion"/>
  </si>
  <si>
    <t>=</t>
    <phoneticPr fontId="1" type="noConversion"/>
  </si>
  <si>
    <t>/</t>
    <phoneticPr fontId="1" type="noConversion"/>
  </si>
  <si>
    <r>
      <t>Heat Conduction</t>
    </r>
    <r>
      <rPr>
        <sz val="8"/>
        <color theme="1"/>
        <rFont val="Arial Narrow"/>
        <family val="2"/>
      </rPr>
      <t xml:space="preserve"> =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0.64 (Afi/Ao) Uf Gw</t>
    </r>
    <phoneticPr fontId="1" type="noConversion"/>
  </si>
  <si>
    <r>
      <t xml:space="preserve">Solar Radiation </t>
    </r>
    <r>
      <rPr>
        <sz val="8"/>
        <color theme="1"/>
        <rFont val="Arial Narrow"/>
        <family val="2"/>
      </rPr>
      <t>=  41.75 (Afi/Ao)(SCfi)(ESCwi)Gw</t>
    </r>
    <phoneticPr fontId="1" type="noConversion"/>
  </si>
  <si>
    <t>36/F</t>
    <phoneticPr fontId="1" type="noConversion"/>
  </si>
  <si>
    <t>Roof</t>
    <phoneticPr fontId="1" type="noConversion"/>
  </si>
  <si>
    <t>Upper Roof</t>
    <phoneticPr fontId="1" type="noConversion"/>
  </si>
  <si>
    <t>+</t>
    <phoneticPr fontId="1" type="noConversion"/>
  </si>
  <si>
    <t>+</t>
    <phoneticPr fontId="1" type="noConversion"/>
  </si>
  <si>
    <t>=</t>
    <phoneticPr fontId="1" type="noConversion"/>
  </si>
  <si>
    <r>
      <t xml:space="preserve">Heat Conduction  </t>
    </r>
    <r>
      <rPr>
        <sz val="8"/>
        <color theme="1"/>
        <rFont val="Arial Narrow"/>
        <family val="2"/>
      </rPr>
      <t xml:space="preserve">= 3.47(Ari/Aro) Uri αri Gs </t>
    </r>
    <phoneticPr fontId="1" type="noConversion"/>
  </si>
  <si>
    <r>
      <t xml:space="preserve">Heat Conduction </t>
    </r>
    <r>
      <rPr>
        <sz val="8"/>
        <color theme="1"/>
        <rFont val="Arial Narrow"/>
        <family val="2"/>
      </rPr>
      <t>= 0.40 (Asi/Aro) Usi Gs</t>
    </r>
    <phoneticPr fontId="1" type="noConversion"/>
  </si>
  <si>
    <r>
      <t xml:space="preserve">Solar Radiation </t>
    </r>
    <r>
      <rPr>
        <sz val="8"/>
        <color theme="1"/>
        <rFont val="Arial Narrow"/>
        <family val="2"/>
      </rPr>
      <t>=</t>
    </r>
    <r>
      <rPr>
        <b/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41.10 (Asi/Aro) (SCri) Gs</t>
    </r>
    <phoneticPr fontId="1" type="noConversion"/>
  </si>
  <si>
    <t>RTTVroof at Each Type of Roof</t>
    <phoneticPr fontId="1" type="noConversion"/>
  </si>
  <si>
    <t>Roof</t>
    <phoneticPr fontId="1" type="noConversion"/>
  </si>
  <si>
    <t>Guidelines on Design and Construction Requirements for Energy Efficiency of Residential Buildings 2014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</si>
</sst>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HK$&quot;* #,##0.00_);_(&quot;HK$&quot;* \(#,##0.00\);_(&quot;HK$&quot;* &quot;-&quot;??_);_(@_)"/>
    <numFmt numFmtId="176" formatCode="0.000"/>
    <numFmt numFmtId="177" formatCode="0.0"/>
    <numFmt numFmtId="178" formatCode="0.00_ "/>
  </numFmts>
  <fonts count="4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rgb="FFFA7D00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b/>
      <u/>
      <sz val="12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b/>
      <sz val="11"/>
      <color theme="1"/>
      <name val="Arial Narrow"/>
      <family val="2"/>
    </font>
    <font>
      <b/>
      <u/>
      <sz val="8"/>
      <color theme="1"/>
      <name val="Arial Narrow"/>
      <family val="2"/>
    </font>
    <font>
      <b/>
      <u/>
      <sz val="9"/>
      <color theme="1"/>
      <name val="Arial Narrow"/>
      <family val="2"/>
    </font>
    <font>
      <b/>
      <u/>
      <sz val="14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b/>
      <u/>
      <sz val="16"/>
      <color theme="1"/>
      <name val="Arial Narrow"/>
      <family val="2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9"/>
      <name val="DFHeiMedium-B5"/>
      <family val="3"/>
      <charset val="136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sz val="8"/>
      <color indexed="8"/>
      <name val="Arial Narrow"/>
      <family val="2"/>
    </font>
    <font>
      <vertAlign val="subscript"/>
      <sz val="8"/>
      <color indexed="8"/>
      <name val="Arial Narrow"/>
      <family val="2"/>
    </font>
    <font>
      <sz val="6"/>
      <color indexed="8"/>
      <name val="Arial Narrow"/>
      <family val="2"/>
    </font>
    <font>
      <b/>
      <sz val="6"/>
      <color indexed="8"/>
      <name val="Arial Narrow"/>
      <family val="2"/>
    </font>
    <font>
      <sz val="8"/>
      <color theme="3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vertAlign val="superscript"/>
      <sz val="8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8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0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541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2" fontId="11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2" fontId="8" fillId="0" borderId="0" xfId="0" applyNumberFormat="1" applyFont="1" applyAlignment="1">
      <alignment horizontal="left" vertical="center"/>
    </xf>
    <xf numFmtId="2" fontId="8" fillId="0" borderId="1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2" fontId="6" fillId="0" borderId="0" xfId="0" applyNumberFormat="1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2" fontId="17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20" fillId="0" borderId="0" xfId="0" applyFont="1" applyAlignment="1"/>
    <xf numFmtId="0" fontId="4" fillId="0" borderId="0" xfId="0" applyFont="1" applyAlignment="1"/>
    <xf numFmtId="0" fontId="15" fillId="0" borderId="0" xfId="0" applyFont="1" applyAlignment="1"/>
    <xf numFmtId="0" fontId="6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right" vertical="center"/>
    </xf>
    <xf numFmtId="0" fontId="6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6" fillId="0" borderId="0" xfId="0" quotePrefix="1" applyFont="1" applyAlignment="1">
      <alignment vertical="center"/>
    </xf>
    <xf numFmtId="2" fontId="8" fillId="0" borderId="0" xfId="0" quotePrefix="1" applyNumberFormat="1" applyFont="1" applyAlignment="1">
      <alignment vertical="center"/>
    </xf>
    <xf numFmtId="2" fontId="7" fillId="0" borderId="0" xfId="0" quotePrefix="1" applyNumberFormat="1" applyFont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2" fontId="11" fillId="0" borderId="0" xfId="0" quotePrefix="1" applyNumberFormat="1" applyFont="1" applyAlignment="1">
      <alignment horizontal="right" vertical="center"/>
    </xf>
    <xf numFmtId="176" fontId="9" fillId="0" borderId="0" xfId="0" quotePrefix="1" applyNumberFormat="1" applyFont="1" applyAlignment="1">
      <alignment horizontal="right" vertical="center"/>
    </xf>
    <xf numFmtId="2" fontId="8" fillId="0" borderId="0" xfId="0" quotePrefix="1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right" vertical="center"/>
    </xf>
    <xf numFmtId="1" fontId="8" fillId="0" borderId="0" xfId="0" applyNumberFormat="1" applyFont="1" applyAlignment="1">
      <alignment horizontal="left" vertical="center"/>
    </xf>
    <xf numFmtId="2" fontId="7" fillId="0" borderId="0" xfId="0" quotePrefix="1" applyNumberFormat="1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11" fillId="0" borderId="14" xfId="1" applyFont="1" applyFill="1" applyBorder="1" applyAlignment="1">
      <alignment vertical="center"/>
    </xf>
    <xf numFmtId="2" fontId="23" fillId="0" borderId="0" xfId="0" applyNumberFormat="1" applyFont="1" applyBorder="1" applyAlignment="1">
      <alignment horizontal="right" vertical="center"/>
    </xf>
    <xf numFmtId="177" fontId="17" fillId="0" borderId="0" xfId="0" applyNumberFormat="1" applyFont="1" applyAlignment="1">
      <alignment vertical="center"/>
    </xf>
    <xf numFmtId="2" fontId="17" fillId="0" borderId="0" xfId="0" applyNumberFormat="1" applyFont="1" applyAlignment="1" applyProtection="1">
      <alignment vertical="center"/>
      <protection locked="0"/>
    </xf>
    <xf numFmtId="2" fontId="17" fillId="0" borderId="0" xfId="0" applyNumberFormat="1" applyFont="1" applyBorder="1" applyAlignment="1">
      <alignment vertical="center"/>
    </xf>
    <xf numFmtId="2" fontId="21" fillId="0" borderId="0" xfId="0" applyNumberFormat="1" applyFont="1" applyBorder="1" applyAlignment="1">
      <alignment vertical="center"/>
    </xf>
    <xf numFmtId="0" fontId="8" fillId="0" borderId="0" xfId="0" quotePrefix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3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10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0" fillId="0" borderId="0" xfId="0" quotePrefix="1" applyFont="1" applyAlignment="1">
      <alignment vertical="center"/>
    </xf>
    <xf numFmtId="0" fontId="6" fillId="0" borderId="27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/>
    <xf numFmtId="0" fontId="24" fillId="0" borderId="0" xfId="0" applyFont="1" applyAlignment="1">
      <alignment horizontal="left"/>
    </xf>
    <xf numFmtId="2" fontId="11" fillId="0" borderId="0" xfId="0" applyNumberFormat="1" applyFont="1" applyBorder="1" applyAlignment="1">
      <alignment vertical="center"/>
    </xf>
    <xf numFmtId="2" fontId="11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0" xfId="0" quotePrefix="1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76" fontId="7" fillId="0" borderId="39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quotePrefix="1" applyFont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right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176" fontId="10" fillId="0" borderId="42" xfId="0" applyNumberFormat="1" applyFont="1" applyBorder="1" applyAlignment="1">
      <alignment horizontal="center" vertical="center"/>
    </xf>
    <xf numFmtId="0" fontId="10" fillId="0" borderId="43" xfId="0" quotePrefix="1" applyFont="1" applyBorder="1" applyAlignment="1">
      <alignment horizontal="center" vertical="center"/>
    </xf>
    <xf numFmtId="2" fontId="10" fillId="0" borderId="43" xfId="0" applyNumberFormat="1" applyFont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35" xfId="0" quotePrefix="1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 wrapText="1"/>
    </xf>
    <xf numFmtId="0" fontId="33" fillId="0" borderId="4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0" fontId="34" fillId="0" borderId="0" xfId="0" quotePrefix="1" applyFont="1" applyAlignment="1">
      <alignment vertical="center"/>
    </xf>
    <xf numFmtId="0" fontId="2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10" fillId="0" borderId="36" xfId="0" quotePrefix="1" applyFont="1" applyBorder="1" applyAlignment="1"/>
    <xf numFmtId="0" fontId="10" fillId="0" borderId="43" xfId="0" quotePrefix="1" applyFont="1" applyBorder="1" applyAlignment="1"/>
    <xf numFmtId="2" fontId="6" fillId="0" borderId="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48" xfId="0" applyFont="1" applyBorder="1" applyAlignment="1"/>
    <xf numFmtId="0" fontId="6" fillId="0" borderId="25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6" fillId="0" borderId="25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quotePrefix="1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2" fontId="6" fillId="0" borderId="3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2" fontId="10" fillId="0" borderId="1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shrinkToFit="1"/>
    </xf>
    <xf numFmtId="0" fontId="10" fillId="0" borderId="46" xfId="0" quotePrefix="1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10" fillId="0" borderId="49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6" fillId="0" borderId="24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2" fontId="7" fillId="0" borderId="21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24" xfId="0" quotePrefix="1" applyFont="1" applyBorder="1" applyAlignment="1">
      <alignment vertical="center" wrapText="1"/>
    </xf>
    <xf numFmtId="0" fontId="6" fillId="0" borderId="16" xfId="0" quotePrefix="1" applyFont="1" applyBorder="1" applyAlignment="1">
      <alignment vertical="center" wrapText="1"/>
    </xf>
    <xf numFmtId="2" fontId="7" fillId="0" borderId="16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25" xfId="0" applyNumberFormat="1" applyFont="1" applyBorder="1" applyAlignment="1">
      <alignment vertical="center"/>
    </xf>
    <xf numFmtId="0" fontId="6" fillId="0" borderId="2" xfId="0" quotePrefix="1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6" fillId="0" borderId="4" xfId="0" applyFont="1" applyBorder="1" applyAlignment="1">
      <alignment horizontal="left" vertical="center" shrinkToFit="1"/>
    </xf>
    <xf numFmtId="2" fontId="11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0" fontId="10" fillId="0" borderId="43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6" xfId="0" quotePrefix="1" applyFont="1" applyBorder="1" applyAlignment="1">
      <alignment vertical="center"/>
    </xf>
    <xf numFmtId="0" fontId="6" fillId="0" borderId="48" xfId="0" applyFont="1" applyBorder="1" applyAlignment="1"/>
    <xf numFmtId="0" fontId="10" fillId="0" borderId="4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176" fontId="8" fillId="0" borderId="0" xfId="0" quotePrefix="1" applyNumberFormat="1" applyFont="1" applyAlignment="1">
      <alignment horizontal="center" vertical="center"/>
    </xf>
    <xf numFmtId="176" fontId="11" fillId="0" borderId="0" xfId="0" quotePrefix="1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6" fillId="0" borderId="21" xfId="0" quotePrefix="1" applyFont="1" applyBorder="1" applyAlignment="1">
      <alignment vertical="center" wrapText="1"/>
    </xf>
    <xf numFmtId="0" fontId="6" fillId="0" borderId="25" xfId="0" quotePrefix="1" applyFont="1" applyBorder="1" applyAlignment="1">
      <alignment vertical="center" wrapText="1"/>
    </xf>
    <xf numFmtId="2" fontId="7" fillId="0" borderId="4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vertical="center"/>
    </xf>
    <xf numFmtId="0" fontId="10" fillId="0" borderId="47" xfId="0" quotePrefix="1" applyFont="1" applyBorder="1" applyAlignment="1"/>
    <xf numFmtId="0" fontId="10" fillId="0" borderId="46" xfId="0" quotePrefix="1" applyFont="1" applyBorder="1" applyAlignment="1"/>
    <xf numFmtId="0" fontId="11" fillId="0" borderId="0" xfId="0" applyFont="1" applyAlignment="1">
      <alignment vertical="center"/>
    </xf>
    <xf numFmtId="2" fontId="6" fillId="0" borderId="3" xfId="0" quotePrefix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10" fillId="0" borderId="48" xfId="0" quotePrefix="1" applyFont="1" applyBorder="1" applyAlignment="1"/>
    <xf numFmtId="0" fontId="6" fillId="0" borderId="43" xfId="0" applyFont="1" applyBorder="1" applyAlignment="1"/>
    <xf numFmtId="0" fontId="24" fillId="0" borderId="43" xfId="0" applyFont="1" applyBorder="1" applyAlignment="1"/>
    <xf numFmtId="0" fontId="24" fillId="0" borderId="44" xfId="0" applyFont="1" applyBorder="1" applyAlignment="1"/>
    <xf numFmtId="0" fontId="23" fillId="0" borderId="0" xfId="0" applyFont="1" applyBorder="1"/>
    <xf numFmtId="0" fontId="22" fillId="0" borderId="0" xfId="0" applyFont="1"/>
    <xf numFmtId="0" fontId="10" fillId="0" borderId="36" xfId="0" quotePrefix="1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24" fillId="0" borderId="44" xfId="0" applyFont="1" applyBorder="1" applyAlignment="1">
      <alignment vertical="center"/>
    </xf>
    <xf numFmtId="0" fontId="35" fillId="0" borderId="0" xfId="0" quotePrefix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/>
    </xf>
    <xf numFmtId="177" fontId="6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177" fontId="12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43" xfId="0" applyNumberFormat="1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wrapText="1"/>
    </xf>
    <xf numFmtId="44" fontId="24" fillId="0" borderId="0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24" fillId="0" borderId="0" xfId="0" applyFont="1" applyBorder="1" applyAlignment="1">
      <alignment vertical="center"/>
    </xf>
    <xf numFmtId="0" fontId="10" fillId="0" borderId="45" xfId="0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178" fontId="6" fillId="0" borderId="51" xfId="0" applyNumberFormat="1" applyFont="1" applyBorder="1" applyAlignment="1">
      <alignment horizontal="center" vertical="center"/>
    </xf>
    <xf numFmtId="2" fontId="6" fillId="0" borderId="52" xfId="0" applyNumberFormat="1" applyFont="1" applyBorder="1" applyAlignment="1">
      <alignment horizontal="center" vertical="center"/>
    </xf>
    <xf numFmtId="0" fontId="24" fillId="0" borderId="0" xfId="0" applyFont="1" applyBorder="1"/>
    <xf numFmtId="0" fontId="10" fillId="0" borderId="58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178" fontId="6" fillId="0" borderId="13" xfId="0" applyNumberFormat="1" applyFont="1" applyBorder="1" applyAlignment="1">
      <alignment horizontal="center" vertical="center"/>
    </xf>
    <xf numFmtId="2" fontId="6" fillId="0" borderId="59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58" xfId="0" applyNumberFormat="1" applyFont="1" applyBorder="1" applyAlignment="1">
      <alignment horizontal="left" vertical="center" wrapText="1"/>
    </xf>
    <xf numFmtId="0" fontId="6" fillId="0" borderId="8" xfId="0" applyFont="1" applyBorder="1"/>
    <xf numFmtId="2" fontId="6" fillId="0" borderId="13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6" fillId="0" borderId="2" xfId="0" quotePrefix="1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59" xfId="0" applyNumberFormat="1" applyFont="1" applyBorder="1" applyAlignment="1">
      <alignment horizontal="center" vertical="center"/>
    </xf>
    <xf numFmtId="2" fontId="6" fillId="0" borderId="0" xfId="0" quotePrefix="1" applyNumberFormat="1" applyFont="1" applyBorder="1" applyAlignment="1">
      <alignment horizontal="center" vertical="center"/>
    </xf>
    <xf numFmtId="0" fontId="6" fillId="0" borderId="60" xfId="0" applyNumberFormat="1" applyFont="1" applyBorder="1" applyAlignment="1">
      <alignment horizontal="left" vertical="center" wrapText="1"/>
    </xf>
    <xf numFmtId="0" fontId="6" fillId="0" borderId="26" xfId="0" applyNumberFormat="1" applyFont="1" applyBorder="1" applyAlignment="1">
      <alignment horizontal="center" vertical="center"/>
    </xf>
    <xf numFmtId="0" fontId="6" fillId="0" borderId="21" xfId="0" quotePrefix="1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61" xfId="0" applyNumberFormat="1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2" xfId="0" applyNumberFormat="1" applyFont="1" applyBorder="1" applyAlignment="1">
      <alignment horizontal="center" vertical="center"/>
    </xf>
    <xf numFmtId="2" fontId="10" fillId="0" borderId="63" xfId="0" applyNumberFormat="1" applyFont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right" vertical="center"/>
    </xf>
    <xf numFmtId="2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5" fillId="0" borderId="0" xfId="0" applyFont="1" applyBorder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1" fillId="0" borderId="0" xfId="0" applyNumberFormat="1" applyFont="1" applyAlignment="1">
      <alignment vertical="center"/>
    </xf>
    <xf numFmtId="0" fontId="11" fillId="0" borderId="0" xfId="1" applyFont="1" applyFill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2" fontId="38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0" fontId="5" fillId="0" borderId="0" xfId="0" applyFont="1" applyBorder="1" applyAlignment="1">
      <alignment vertical="center"/>
    </xf>
    <xf numFmtId="2" fontId="1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vertical="center"/>
    </xf>
    <xf numFmtId="2" fontId="39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quotePrefix="1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5" fillId="0" borderId="0" xfId="0" applyFont="1"/>
    <xf numFmtId="0" fontId="8" fillId="0" borderId="3" xfId="0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10" fillId="0" borderId="44" xfId="0" quotePrefix="1" applyFont="1" applyBorder="1" applyAlignme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6" xfId="0" quotePrefix="1" applyFont="1" applyBorder="1" applyAlignment="1">
      <alignment vertical="center"/>
    </xf>
    <xf numFmtId="0" fontId="10" fillId="0" borderId="4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24" fillId="0" borderId="30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2" fontId="38" fillId="0" borderId="2" xfId="0" applyNumberFormat="1" applyFont="1" applyBorder="1" applyAlignment="1">
      <alignment horizontal="center" vertical="center" shrinkToFit="1"/>
    </xf>
    <xf numFmtId="176" fontId="7" fillId="0" borderId="2" xfId="0" quotePrefix="1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/>
    </xf>
    <xf numFmtId="2" fontId="7" fillId="0" borderId="2" xfId="0" quotePrefix="1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" fillId="0" borderId="0" xfId="0" applyFont="1" applyAlignment="1"/>
    <xf numFmtId="0" fontId="15" fillId="0" borderId="0" xfId="0" applyFont="1" applyAlignment="1"/>
    <xf numFmtId="0" fontId="12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/>
    <xf numFmtId="0" fontId="6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9" fontId="8" fillId="0" borderId="13" xfId="2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10" fillId="0" borderId="43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9" fontId="8" fillId="0" borderId="32" xfId="2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43" xfId="0" applyFont="1" applyBorder="1" applyAlignment="1">
      <alignment horizontal="right" vertical="center"/>
    </xf>
    <xf numFmtId="0" fontId="24" fillId="0" borderId="43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3" xfId="0" quotePrefix="1" applyFont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46" xfId="0" quotePrefix="1" applyFont="1" applyBorder="1" applyAlignment="1">
      <alignment vertical="center"/>
    </xf>
    <xf numFmtId="0" fontId="6" fillId="0" borderId="47" xfId="0" applyFont="1" applyBorder="1" applyAlignment="1"/>
    <xf numFmtId="0" fontId="6" fillId="0" borderId="48" xfId="0" applyFont="1" applyBorder="1" applyAlignment="1"/>
    <xf numFmtId="0" fontId="10" fillId="0" borderId="4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76" fontId="7" fillId="0" borderId="0" xfId="0" quotePrefix="1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8" fillId="0" borderId="18" xfId="2" applyFont="1" applyBorder="1" applyAlignment="1">
      <alignment horizontal="center" vertical="center"/>
    </xf>
    <xf numFmtId="9" fontId="8" fillId="0" borderId="20" xfId="2" applyFont="1" applyBorder="1" applyAlignment="1">
      <alignment horizontal="center" vertical="center"/>
    </xf>
    <xf numFmtId="9" fontId="8" fillId="0" borderId="33" xfId="2" applyFont="1" applyBorder="1" applyAlignment="1">
      <alignment horizontal="center" vertical="center"/>
    </xf>
    <xf numFmtId="9" fontId="8" fillId="0" borderId="34" xfId="2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9" fontId="8" fillId="0" borderId="2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4" fillId="0" borderId="31" xfId="0" applyFont="1" applyBorder="1" applyAlignment="1">
      <alignment horizontal="left" vertical="center"/>
    </xf>
    <xf numFmtId="0" fontId="24" fillId="0" borderId="30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24" fillId="0" borderId="37" xfId="0" applyFont="1" applyBorder="1" applyAlignment="1">
      <alignment horizontal="center" vertical="center"/>
    </xf>
  </cellXfs>
  <cellStyles count="3">
    <cellStyle name="Calculation" xfId="1" builtinId="22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0</xdr:row>
      <xdr:rowOff>16328</xdr:rowOff>
    </xdr:from>
    <xdr:to>
      <xdr:col>11</xdr:col>
      <xdr:colOff>552450</xdr:colOff>
      <xdr:row>31</xdr:row>
      <xdr:rowOff>200025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64" r="6364" b="7214"/>
        <a:stretch/>
      </xdr:blipFill>
      <xdr:spPr>
        <a:xfrm>
          <a:off x="1457326" y="16328"/>
          <a:ext cx="5886449" cy="6708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123824</xdr:rowOff>
    </xdr:from>
    <xdr:to>
      <xdr:col>7</xdr:col>
      <xdr:colOff>261375</xdr:colOff>
      <xdr:row>28</xdr:row>
      <xdr:rowOff>168783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34"/>
        <a:stretch/>
      </xdr:blipFill>
      <xdr:spPr>
        <a:xfrm>
          <a:off x="28575" y="361949"/>
          <a:ext cx="4500000" cy="5702809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1</xdr:row>
      <xdr:rowOff>104774</xdr:rowOff>
    </xdr:from>
    <xdr:to>
      <xdr:col>14</xdr:col>
      <xdr:colOff>585225</xdr:colOff>
      <xdr:row>28</xdr:row>
      <xdr:rowOff>168783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34"/>
        <a:stretch/>
      </xdr:blipFill>
      <xdr:spPr>
        <a:xfrm>
          <a:off x="4619625" y="342899"/>
          <a:ext cx="4500000" cy="5721859"/>
        </a:xfrm>
        <a:prstGeom prst="rect">
          <a:avLst/>
        </a:prstGeom>
      </xdr:spPr>
    </xdr:pic>
    <xdr:clientData/>
  </xdr:twoCellAnchor>
  <xdr:twoCellAnchor editAs="oneCell">
    <xdr:from>
      <xdr:col>0</xdr:col>
      <xdr:colOff>21691</xdr:colOff>
      <xdr:row>27</xdr:row>
      <xdr:rowOff>56988</xdr:rowOff>
    </xdr:from>
    <xdr:to>
      <xdr:col>3</xdr:col>
      <xdr:colOff>486242</xdr:colOff>
      <xdr:row>32</xdr:row>
      <xdr:rowOff>3626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1" y="5743413"/>
          <a:ext cx="2293351" cy="994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123825</xdr:rowOff>
    </xdr:from>
    <xdr:to>
      <xdr:col>7</xdr:col>
      <xdr:colOff>261375</xdr:colOff>
      <xdr:row>28</xdr:row>
      <xdr:rowOff>197359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84"/>
        <a:stretch/>
      </xdr:blipFill>
      <xdr:spPr>
        <a:xfrm>
          <a:off x="28575" y="361950"/>
          <a:ext cx="4500000" cy="5731384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1</xdr:row>
      <xdr:rowOff>76199</xdr:rowOff>
    </xdr:from>
    <xdr:to>
      <xdr:col>14</xdr:col>
      <xdr:colOff>575700</xdr:colOff>
      <xdr:row>28</xdr:row>
      <xdr:rowOff>178308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35"/>
        <a:stretch/>
      </xdr:blipFill>
      <xdr:spPr>
        <a:xfrm>
          <a:off x="4610100" y="314324"/>
          <a:ext cx="4500000" cy="5759959"/>
        </a:xfrm>
        <a:prstGeom prst="rect">
          <a:avLst/>
        </a:prstGeom>
      </xdr:spPr>
    </xdr:pic>
    <xdr:clientData/>
  </xdr:twoCellAnchor>
  <xdr:twoCellAnchor editAs="oneCell">
    <xdr:from>
      <xdr:col>0</xdr:col>
      <xdr:colOff>12166</xdr:colOff>
      <xdr:row>27</xdr:row>
      <xdr:rowOff>47463</xdr:rowOff>
    </xdr:from>
    <xdr:to>
      <xdr:col>3</xdr:col>
      <xdr:colOff>476717</xdr:colOff>
      <xdr:row>31</xdr:row>
      <xdr:rowOff>203651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6" y="5733888"/>
          <a:ext cx="2293351" cy="9943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242454</xdr:colOff>
      <xdr:row>3</xdr:row>
      <xdr:rowOff>164966</xdr:rowOff>
    </xdr:from>
    <xdr:to>
      <xdr:col>4</xdr:col>
      <xdr:colOff>285750</xdr:colOff>
      <xdr:row>21</xdr:row>
      <xdr:rowOff>94361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42" t="13406" r="17026" b="11732"/>
        <a:stretch/>
      </xdr:blipFill>
      <xdr:spPr>
        <a:xfrm>
          <a:off x="242454" y="840375"/>
          <a:ext cx="2467841" cy="367012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13</xdr:col>
          <xdr:colOff>95250</xdr:colOff>
          <xdr:row>40</xdr:row>
          <xdr:rowOff>66675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429747</xdr:colOff>
      <xdr:row>4</xdr:row>
      <xdr:rowOff>73958</xdr:rowOff>
    </xdr:from>
    <xdr:to>
      <xdr:col>10</xdr:col>
      <xdr:colOff>285497</xdr:colOff>
      <xdr:row>20</xdr:row>
      <xdr:rowOff>154641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03" b="15963"/>
        <a:stretch/>
      </xdr:blipFill>
      <xdr:spPr>
        <a:xfrm>
          <a:off x="2868147" y="959783"/>
          <a:ext cx="3580025" cy="3433483"/>
        </a:xfrm>
        <a:prstGeom prst="rect">
          <a:avLst/>
        </a:prstGeom>
      </xdr:spPr>
    </xdr:pic>
    <xdr:clientData/>
  </xdr:twoCellAnchor>
  <xdr:twoCellAnchor editAs="oneCell">
    <xdr:from>
      <xdr:col>10</xdr:col>
      <xdr:colOff>465852</xdr:colOff>
      <xdr:row>2</xdr:row>
      <xdr:rowOff>9525</xdr:rowOff>
    </xdr:from>
    <xdr:to>
      <xdr:col>14</xdr:col>
      <xdr:colOff>122730</xdr:colOff>
      <xdr:row>21</xdr:row>
      <xdr:rowOff>190500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84" b="5557"/>
        <a:stretch/>
      </xdr:blipFill>
      <xdr:spPr>
        <a:xfrm>
          <a:off x="6628527" y="476250"/>
          <a:ext cx="2095278" cy="4162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257735</xdr:colOff>
      <xdr:row>3</xdr:row>
      <xdr:rowOff>156882</xdr:rowOff>
    </xdr:from>
    <xdr:to>
      <xdr:col>13</xdr:col>
      <xdr:colOff>219904</xdr:colOff>
      <xdr:row>14</xdr:row>
      <xdr:rowOff>97491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660"/>
        <a:stretch/>
      </xdr:blipFill>
      <xdr:spPr>
        <a:xfrm>
          <a:off x="867335" y="747432"/>
          <a:ext cx="7344044" cy="2245659"/>
        </a:xfrm>
        <a:prstGeom prst="rect">
          <a:avLst/>
        </a:prstGeom>
      </xdr:spPr>
    </xdr:pic>
    <xdr:clientData/>
  </xdr:twoCellAnchor>
  <xdr:twoCellAnchor editAs="oneCell">
    <xdr:from>
      <xdr:col>2</xdr:col>
      <xdr:colOff>219635</xdr:colOff>
      <xdr:row>18</xdr:row>
      <xdr:rowOff>141756</xdr:rowOff>
    </xdr:from>
    <xdr:to>
      <xdr:col>14</xdr:col>
      <xdr:colOff>181804</xdr:colOff>
      <xdr:row>27</xdr:row>
      <xdr:rowOff>160805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091" b="2871"/>
        <a:stretch/>
      </xdr:blipFill>
      <xdr:spPr>
        <a:xfrm>
          <a:off x="1429870" y="4018991"/>
          <a:ext cx="7290816" cy="1935255"/>
        </a:xfrm>
        <a:prstGeom prst="rect">
          <a:avLst/>
        </a:prstGeom>
      </xdr:spPr>
    </xdr:pic>
    <xdr:clientData/>
  </xdr:twoCellAnchor>
  <xdr:oneCellAnchor>
    <xdr:from>
      <xdr:col>5</xdr:col>
      <xdr:colOff>27878</xdr:colOff>
      <xdr:row>9</xdr:row>
      <xdr:rowOff>62495</xdr:rowOff>
    </xdr:from>
    <xdr:ext cx="269487" cy="134744"/>
    <xdr:sp macro="" textlink="">
      <xdr:nvSpPr>
        <xdr:cNvPr id="4" name="TextBox 3"/>
        <xdr:cNvSpPr txBox="1"/>
      </xdr:nvSpPr>
      <xdr:spPr>
        <a:xfrm>
          <a:off x="3075878" y="1996070"/>
          <a:ext cx="269487" cy="13474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750" b="1">
              <a:latin typeface="Arial" panose="020B0604020202020204" pitchFamily="34" charset="0"/>
              <a:cs typeface="Arial" panose="020B0604020202020204" pitchFamily="34" charset="0"/>
            </a:rPr>
            <a:t>125</a:t>
          </a:r>
          <a:endParaRPr lang="zh-TW" altLang="en-US" sz="7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274136</xdr:colOff>
      <xdr:row>7</xdr:row>
      <xdr:rowOff>53899</xdr:rowOff>
    </xdr:from>
    <xdr:ext cx="269487" cy="134744"/>
    <xdr:sp macro="" textlink="">
      <xdr:nvSpPr>
        <xdr:cNvPr id="5" name="TextBox 4"/>
        <xdr:cNvSpPr txBox="1"/>
      </xdr:nvSpPr>
      <xdr:spPr>
        <a:xfrm>
          <a:off x="6436811" y="1568374"/>
          <a:ext cx="269487" cy="13474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750" b="1">
              <a:latin typeface="Arial" panose="020B0604020202020204" pitchFamily="34" charset="0"/>
              <a:cs typeface="Arial" panose="020B0604020202020204" pitchFamily="34" charset="0"/>
            </a:rPr>
            <a:t>125 </a:t>
          </a:r>
          <a:endParaRPr lang="zh-TW" altLang="en-US" sz="7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aft%20Guideline_Appendix%20IV_RTTV%20Calculation_r2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aft%20Guideline_Appendix%20V_Deemed%20to%20Satisfy%20RTTV_r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rchive/Draft%20Guideline_Appendix%20IV_edit%20till%20West%20(erik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tic Section (1)"/>
      <sheetName val="Plans and Elevation (2)"/>
      <sheetName val="Plans and Elevation (3)"/>
      <sheetName val="Typical Sections (4)"/>
      <sheetName val="Construction Details (5)"/>
      <sheetName val="Gross Wall Calculations (6)"/>
      <sheetName val="East (7)"/>
      <sheetName val="RTTV-wall 1 (8)"/>
      <sheetName val="North (9)"/>
      <sheetName val="RTTV-wall 1 (10)"/>
      <sheetName val="West (11)"/>
      <sheetName val="RTTV-wall 1 (12)"/>
      <sheetName val="South (13)"/>
      <sheetName val="RTTV-wall 1 (14)"/>
      <sheetName val="RTTV-wall Tota (15)l"/>
      <sheetName val="Roof (16)"/>
      <sheetName val="RTTV-roof (17)"/>
      <sheetName val="RTTV-roof (1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C4" t="str">
            <v xml:space="preserve">1/F-34/F </v>
          </cell>
          <cell r="I4">
            <v>3.15</v>
          </cell>
          <cell r="L4">
            <v>34</v>
          </cell>
        </row>
        <row r="5">
          <cell r="C5" t="str">
            <v>35/F</v>
          </cell>
          <cell r="I5">
            <v>3.15</v>
          </cell>
          <cell r="L5">
            <v>1</v>
          </cell>
        </row>
        <row r="6">
          <cell r="C6" t="str">
            <v>36/F</v>
          </cell>
          <cell r="I6">
            <v>3.5</v>
          </cell>
          <cell r="L6">
            <v>1</v>
          </cell>
        </row>
      </sheetData>
      <sheetData sheetId="6" refreshError="1"/>
      <sheetData sheetId="7" refreshError="1"/>
      <sheetData sheetId="8" refreshError="1">
        <row r="26">
          <cell r="N26" t="str">
            <v>5mm mosaic tiles</v>
          </cell>
        </row>
        <row r="36">
          <cell r="F36" t="str">
            <v>N-W1</v>
          </cell>
        </row>
        <row r="38">
          <cell r="F38" t="str">
            <v>N-W2</v>
          </cell>
        </row>
      </sheetData>
      <sheetData sheetId="9" refreshError="1"/>
      <sheetData sheetId="10" refreshError="1"/>
      <sheetData sheetId="11" refreshError="1">
        <row r="13">
          <cell r="C13" t="str">
            <v>5mm mosaic tiles</v>
          </cell>
        </row>
        <row r="29">
          <cell r="C29" t="str">
            <v>10mm gypsum plaster</v>
          </cell>
        </row>
        <row r="30">
          <cell r="C30">
            <v>0.38</v>
          </cell>
        </row>
        <row r="31">
          <cell r="C31">
            <v>0.01</v>
          </cell>
        </row>
      </sheetData>
      <sheetData sheetId="12" refreshError="1">
        <row r="9">
          <cell r="F9" t="str">
            <v>S-F1</v>
          </cell>
        </row>
        <row r="11">
          <cell r="F11" t="str">
            <v>S-F2</v>
          </cell>
        </row>
        <row r="27">
          <cell r="N27" t="str">
            <v>5mm mosaic tiles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tic Section (1)"/>
      <sheetName val="Plans and Elevation (2)"/>
      <sheetName val="Plans and Elevation (3)"/>
      <sheetName val="Typical Sections (4)"/>
      <sheetName val="Gross Wall Calculations (5)"/>
      <sheetName val="Gross Glazing Calculations (6)"/>
      <sheetName val="East and North (7)"/>
      <sheetName val="West and South (8)"/>
      <sheetName val="Deemed to Satisfy-method1 (9)"/>
      <sheetName val="Deemed to Satisfy-method2 (10)"/>
    </sheetNames>
    <sheetDataSet>
      <sheetData sheetId="0"/>
      <sheetData sheetId="1"/>
      <sheetData sheetId="2"/>
      <sheetData sheetId="3"/>
      <sheetData sheetId="4">
        <row r="3">
          <cell r="AJ3" t="str">
            <v xml:space="preserve">1/F-34/F </v>
          </cell>
        </row>
        <row r="4">
          <cell r="AJ4" t="str">
            <v>35/F</v>
          </cell>
        </row>
        <row r="5">
          <cell r="AJ5" t="str">
            <v>36/F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tic Section (1)"/>
      <sheetName val="Plans and Elevation (2)"/>
      <sheetName val="Plans and Elevation (3)"/>
      <sheetName val="Typical Sections (4)"/>
      <sheetName val="Construction Details (5)"/>
      <sheetName val="Gross Wall Calculations (6)"/>
      <sheetName val="Gross Glazing Calculations (7)"/>
      <sheetName val="RTTV-wall 1 (9)"/>
      <sheetName val="North (10)"/>
      <sheetName val="RTTV-wall 1 (11)"/>
      <sheetName val="East and North (7)"/>
      <sheetName val="West (12)"/>
      <sheetName val="RTTV-wall 1 (13)"/>
      <sheetName val="West and South (8)"/>
      <sheetName val="Deemed to Satisfy-method1 (9)"/>
      <sheetName val="Deemed to Satisfy-method2 (10)"/>
    </sheetNames>
    <sheetDataSet>
      <sheetData sheetId="0"/>
      <sheetData sheetId="1"/>
      <sheetData sheetId="2"/>
      <sheetData sheetId="3"/>
      <sheetData sheetId="4"/>
      <sheetData sheetId="5">
        <row r="28">
          <cell r="A28" t="str">
            <v>West Elevations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3"/>
  <sheetViews>
    <sheetView view="pageBreakPreview" topLeftCell="A7" zoomScaleNormal="100" zoomScaleSheetLayoutView="100" workbookViewId="0">
      <selection activeCell="M32" sqref="M32"/>
    </sheetView>
  </sheetViews>
  <sheetFormatPr defaultRowHeight="16.5"/>
  <cols>
    <col min="1" max="1" width="9.140625" style="59"/>
    <col min="2" max="2" width="10.42578125" style="59" customWidth="1"/>
    <col min="3" max="16384" width="9.140625" style="59"/>
  </cols>
  <sheetData>
    <row r="1" spans="1:15" ht="18.75">
      <c r="A1" s="65" t="s">
        <v>4</v>
      </c>
      <c r="B1" s="64"/>
      <c r="H1" s="60"/>
      <c r="N1" s="61" t="s">
        <v>5</v>
      </c>
      <c r="O1" s="62">
        <v>1</v>
      </c>
    </row>
    <row r="2" spans="1:15">
      <c r="A2" s="38"/>
    </row>
    <row r="3" spans="1:15">
      <c r="A3" s="464"/>
      <c r="B3" s="464"/>
    </row>
    <row r="4" spans="1:15">
      <c r="A4" s="38"/>
    </row>
    <row r="5" spans="1:15">
      <c r="A5" s="464"/>
      <c r="B5" s="464"/>
    </row>
    <row r="6" spans="1:15">
      <c r="A6" s="38"/>
    </row>
    <row r="7" spans="1:15">
      <c r="A7" s="464"/>
      <c r="B7" s="464"/>
    </row>
    <row r="8" spans="1:15">
      <c r="A8" s="38"/>
    </row>
    <row r="9" spans="1:15">
      <c r="A9" s="464"/>
      <c r="B9" s="464"/>
    </row>
    <row r="10" spans="1:15">
      <c r="A10" s="38"/>
    </row>
    <row r="11" spans="1:15">
      <c r="A11" s="464"/>
      <c r="B11" s="464"/>
    </row>
    <row r="15" spans="1:15">
      <c r="B15" s="464"/>
      <c r="C15" s="464"/>
    </row>
    <row r="31" spans="13:13">
      <c r="M31" s="38"/>
    </row>
    <row r="32" spans="13:13">
      <c r="M32" s="38"/>
    </row>
    <row r="40" spans="11:11">
      <c r="K40" s="59" t="s">
        <v>6</v>
      </c>
    </row>
    <row r="43" spans="11:11">
      <c r="K43" s="59" t="s">
        <v>6</v>
      </c>
    </row>
  </sheetData>
  <mergeCells count="6">
    <mergeCell ref="B15:C15"/>
    <mergeCell ref="A3:B3"/>
    <mergeCell ref="A5:B5"/>
    <mergeCell ref="A7:B7"/>
    <mergeCell ref="A9:B9"/>
    <mergeCell ref="A11:B11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B98"/>
  <sheetViews>
    <sheetView view="pageBreakPreview" zoomScale="120" zoomScaleNormal="100" zoomScaleSheetLayoutView="120" workbookViewId="0">
      <selection activeCell="Z31" sqref="Z31:Z32"/>
    </sheetView>
  </sheetViews>
  <sheetFormatPr defaultRowHeight="13.5"/>
  <cols>
    <col min="1" max="1" width="12.7109375" style="4" customWidth="1"/>
    <col min="2" max="2" width="7.140625" style="4" customWidth="1"/>
    <col min="3" max="3" width="3.85546875" style="5" customWidth="1"/>
    <col min="4" max="4" width="3.28515625" style="5" customWidth="1"/>
    <col min="5" max="5" width="2" style="5" customWidth="1"/>
    <col min="6" max="6" width="3.42578125" style="4" customWidth="1"/>
    <col min="7" max="7" width="3.28515625" style="4" customWidth="1"/>
    <col min="8" max="8" width="3.28515625" style="6" customWidth="1"/>
    <col min="9" max="9" width="2" style="4" customWidth="1"/>
    <col min="10" max="10" width="3.140625" style="4" customWidth="1"/>
    <col min="11" max="11" width="2.28515625" style="4" customWidth="1"/>
    <col min="12" max="12" width="4.140625" style="7" customWidth="1"/>
    <col min="13" max="13" width="2.42578125" style="55" customWidth="1"/>
    <col min="14" max="14" width="5.28515625" style="4" customWidth="1"/>
    <col min="15" max="15" width="2.5703125" style="4" customWidth="1"/>
    <col min="16" max="16" width="2.42578125" style="4" customWidth="1"/>
    <col min="17" max="17" width="6.85546875" style="4" customWidth="1"/>
    <col min="18" max="19" width="3" style="4" customWidth="1"/>
    <col min="20" max="20" width="2.42578125" style="4" customWidth="1"/>
    <col min="21" max="21" width="24.42578125" style="4" customWidth="1"/>
    <col min="22" max="22" width="11.28515625" style="4" customWidth="1"/>
    <col min="23" max="23" width="4.140625" style="5" customWidth="1"/>
    <col min="24" max="24" width="4.42578125" style="5" customWidth="1"/>
    <col min="25" max="25" width="9" style="5" customWidth="1"/>
    <col min="26" max="26" width="11.5703125" style="5" customWidth="1"/>
    <col min="27" max="27" width="9.7109375" style="4" customWidth="1"/>
    <col min="28" max="16384" width="9.140625" style="4"/>
  </cols>
  <sheetData>
    <row r="1" spans="1:28" ht="15" customHeight="1">
      <c r="A1" s="46" t="str">
        <f>'Gross Glazing Calculations (7)'!A19</f>
        <v>North Elevations</v>
      </c>
      <c r="B1" s="14"/>
      <c r="C1" s="39"/>
      <c r="D1" s="39"/>
      <c r="E1" s="39"/>
      <c r="F1" s="14"/>
      <c r="G1" s="14"/>
      <c r="H1" s="67"/>
      <c r="N1" s="2"/>
      <c r="O1" s="2"/>
      <c r="P1" s="2"/>
      <c r="Q1" s="2"/>
      <c r="R1" s="2"/>
      <c r="S1" s="2"/>
      <c r="T1" s="89"/>
      <c r="U1" s="39"/>
      <c r="V1" s="14"/>
      <c r="W1" s="39"/>
      <c r="X1" s="39"/>
      <c r="Z1" s="2" t="s">
        <v>102</v>
      </c>
      <c r="AA1" s="66">
        <v>10</v>
      </c>
    </row>
    <row r="2" spans="1:28" ht="11.1" customHeight="1">
      <c r="A2" s="14"/>
      <c r="B2" s="14"/>
      <c r="F2" s="14"/>
      <c r="G2" s="14"/>
      <c r="H2" s="67"/>
      <c r="T2" s="89"/>
      <c r="U2" s="14"/>
      <c r="V2" s="14"/>
    </row>
    <row r="3" spans="1:28" ht="11.1" customHeight="1">
      <c r="A3" s="57" t="s">
        <v>52</v>
      </c>
      <c r="B3" s="68"/>
      <c r="F3" s="68"/>
      <c r="I3" s="8"/>
      <c r="J3" s="8"/>
      <c r="K3" s="8"/>
      <c r="L3" s="4"/>
      <c r="M3" s="4"/>
      <c r="P3" s="70" t="s">
        <v>0</v>
      </c>
      <c r="Q3" s="54">
        <f>'Gross Wall Calculations (6)'!AT26</f>
        <v>2292.0974999999999</v>
      </c>
      <c r="R3" s="4" t="s">
        <v>1</v>
      </c>
      <c r="T3" s="89"/>
      <c r="U3" s="173" t="s">
        <v>103</v>
      </c>
      <c r="V3" s="2" t="s">
        <v>104</v>
      </c>
      <c r="W3" s="33" t="s">
        <v>93</v>
      </c>
      <c r="X3" s="9">
        <v>0.79</v>
      </c>
      <c r="Y3" s="7"/>
      <c r="Z3" s="1" t="s">
        <v>137</v>
      </c>
    </row>
    <row r="4" spans="1:28" ht="11.1" customHeight="1">
      <c r="A4" s="57" t="s">
        <v>53</v>
      </c>
      <c r="E4" s="98" t="str">
        <f>A1</f>
        <v>North Elevations</v>
      </c>
      <c r="F4" s="68"/>
      <c r="G4" s="68"/>
      <c r="H4" s="67"/>
      <c r="I4" s="8"/>
      <c r="J4" s="8"/>
      <c r="K4" s="8"/>
      <c r="L4" s="4"/>
      <c r="M4" s="4"/>
      <c r="P4" s="70"/>
      <c r="Q4" s="93"/>
      <c r="T4" s="89"/>
      <c r="W4" s="4"/>
      <c r="X4" s="4"/>
      <c r="Y4" s="7"/>
      <c r="Z4" s="7"/>
    </row>
    <row r="5" spans="1:28" ht="3.75" customHeight="1">
      <c r="A5" s="55"/>
      <c r="L5" s="4"/>
      <c r="M5" s="4"/>
      <c r="P5" s="7"/>
      <c r="Q5" s="55"/>
      <c r="T5" s="89"/>
      <c r="Z5" s="7"/>
    </row>
    <row r="6" spans="1:28" ht="8.25" customHeight="1">
      <c r="A6" s="57" t="s">
        <v>34</v>
      </c>
      <c r="B6" s="57" t="str">
        <f>A1</f>
        <v>North Elevations</v>
      </c>
      <c r="L6" s="4"/>
      <c r="M6" s="4"/>
      <c r="P6" s="70" t="s">
        <v>0</v>
      </c>
      <c r="Q6" s="94">
        <f>'Gross Glazing Calculations (7)'!AT27</f>
        <v>1209.375</v>
      </c>
      <c r="R6" s="4" t="s">
        <v>1</v>
      </c>
      <c r="T6" s="89"/>
      <c r="U6" s="121" t="s">
        <v>105</v>
      </c>
      <c r="W6" s="4"/>
      <c r="X6" s="4"/>
      <c r="Y6" s="173" t="str">
        <f>A1</f>
        <v>North Elevations</v>
      </c>
      <c r="Z6" s="7"/>
    </row>
    <row r="7" spans="1:28" ht="6" customHeight="1" thickBot="1">
      <c r="T7" s="89"/>
    </row>
    <row r="8" spans="1:28" ht="11.1" customHeight="1">
      <c r="A8" s="45" t="s">
        <v>35</v>
      </c>
      <c r="T8" s="89"/>
      <c r="U8" s="123" t="s">
        <v>106</v>
      </c>
      <c r="V8" s="505" t="s">
        <v>196</v>
      </c>
      <c r="W8" s="505"/>
      <c r="X8" s="505"/>
      <c r="Y8" s="510" t="s">
        <v>298</v>
      </c>
      <c r="Z8" s="511"/>
    </row>
    <row r="9" spans="1:28" ht="11.1" customHeight="1">
      <c r="A9" s="14" t="s">
        <v>201</v>
      </c>
      <c r="B9" s="14" t="s">
        <v>202</v>
      </c>
      <c r="F9" s="5"/>
      <c r="G9" s="5"/>
      <c r="H9" s="5"/>
      <c r="I9" s="14"/>
      <c r="J9" s="14"/>
      <c r="L9" s="4"/>
      <c r="M9" s="41" t="s">
        <v>203</v>
      </c>
      <c r="N9" s="71" t="s">
        <v>204</v>
      </c>
      <c r="O9" s="7" t="s">
        <v>205</v>
      </c>
      <c r="P9" s="7" t="s">
        <v>206</v>
      </c>
      <c r="Q9" s="95">
        <f>Q6-Q11-Q19-Q26-Q30-Q35-Q40</f>
        <v>708.55</v>
      </c>
      <c r="R9" s="28" t="s">
        <v>1</v>
      </c>
      <c r="S9" s="28"/>
      <c r="T9" s="89"/>
      <c r="U9" s="124" t="s">
        <v>108</v>
      </c>
      <c r="V9" s="474">
        <v>0.65</v>
      </c>
      <c r="W9" s="506"/>
      <c r="X9" s="507"/>
      <c r="Y9" s="512">
        <v>0.3</v>
      </c>
      <c r="Z9" s="513"/>
    </row>
    <row r="10" spans="1:28" ht="11.1" customHeight="1">
      <c r="C10" s="14"/>
      <c r="D10" s="14"/>
      <c r="E10" s="14"/>
      <c r="F10" s="14"/>
      <c r="G10" s="14"/>
      <c r="H10" s="14"/>
      <c r="L10" s="4"/>
      <c r="M10" s="6"/>
      <c r="N10" s="6"/>
      <c r="O10" s="7"/>
      <c r="P10" s="7"/>
      <c r="Q10" s="55"/>
      <c r="T10" s="89"/>
      <c r="U10" s="124" t="s">
        <v>109</v>
      </c>
      <c r="V10" s="474">
        <v>0.2</v>
      </c>
      <c r="W10" s="506"/>
      <c r="X10" s="507"/>
      <c r="Y10" s="512">
        <v>0.5</v>
      </c>
      <c r="Z10" s="513"/>
    </row>
    <row r="11" spans="1:28" ht="11.1" customHeight="1" thickBot="1">
      <c r="A11" s="14" t="s">
        <v>207</v>
      </c>
      <c r="B11" s="13" t="s">
        <v>208</v>
      </c>
      <c r="C11" s="43"/>
      <c r="D11" s="11"/>
      <c r="E11" s="43"/>
      <c r="F11" s="11"/>
      <c r="G11" s="43"/>
      <c r="H11" s="11"/>
      <c r="I11" s="13"/>
      <c r="J11" s="13"/>
      <c r="L11" s="4"/>
      <c r="M11" s="41" t="s">
        <v>203</v>
      </c>
      <c r="N11" s="71" t="s">
        <v>209</v>
      </c>
      <c r="O11" s="7" t="s">
        <v>205</v>
      </c>
      <c r="P11" s="7" t="s">
        <v>206</v>
      </c>
      <c r="Q11" s="95">
        <f>SUM(N13:N14)</f>
        <v>188.125</v>
      </c>
      <c r="R11" s="28" t="s">
        <v>1</v>
      </c>
      <c r="T11" s="89"/>
      <c r="U11" s="125" t="s">
        <v>110</v>
      </c>
      <c r="V11" s="482">
        <v>0.15</v>
      </c>
      <c r="W11" s="508"/>
      <c r="X11" s="509"/>
      <c r="Y11" s="514">
        <v>0.6</v>
      </c>
      <c r="Z11" s="515"/>
    </row>
    <row r="12" spans="1:28" ht="11.1" customHeight="1">
      <c r="B12" s="1" t="s">
        <v>210</v>
      </c>
      <c r="F12" s="5"/>
      <c r="G12" s="5"/>
      <c r="H12" s="5"/>
      <c r="L12" s="4"/>
      <c r="M12" s="7"/>
      <c r="O12" s="80"/>
      <c r="P12" s="80"/>
      <c r="Q12" s="55"/>
      <c r="T12" s="89"/>
      <c r="V12" s="490" t="s">
        <v>111</v>
      </c>
      <c r="W12" s="490"/>
      <c r="X12" s="490"/>
      <c r="Y12" s="479">
        <f>Y9*V9+Y10*V10+Y11*V11</f>
        <v>0.38500000000000001</v>
      </c>
      <c r="Z12" s="479"/>
      <c r="AB12" s="27">
        <f>Y12</f>
        <v>0.38500000000000001</v>
      </c>
    </row>
    <row r="13" spans="1:28" ht="11.1" customHeight="1">
      <c r="A13" s="72" t="str">
        <f>'[2]Gross Wall Calculations (5)'!$AJ$3</f>
        <v xml:space="preserve">1/F-34/F </v>
      </c>
      <c r="C13" s="287" t="s">
        <v>211</v>
      </c>
      <c r="D13" s="82">
        <v>2.15</v>
      </c>
      <c r="E13" s="43"/>
      <c r="F13" s="11"/>
      <c r="G13" s="43"/>
      <c r="H13" s="11"/>
      <c r="I13" s="81" t="s">
        <v>212</v>
      </c>
      <c r="J13" s="11">
        <v>2.5</v>
      </c>
      <c r="K13" s="81" t="s">
        <v>213</v>
      </c>
      <c r="L13" s="83">
        <f>'Gross Wall Calculations (6)'!AS3</f>
        <v>34</v>
      </c>
      <c r="M13" s="70" t="s">
        <v>214</v>
      </c>
      <c r="N13" s="75">
        <f>(D13+F13+H13)*J13*L13</f>
        <v>182.75</v>
      </c>
      <c r="O13" s="4" t="s">
        <v>1</v>
      </c>
      <c r="Q13" s="55"/>
      <c r="T13" s="89"/>
      <c r="U13" s="126"/>
      <c r="W13" s="4"/>
      <c r="X13" s="174"/>
      <c r="Y13" s="128"/>
      <c r="Z13" s="128"/>
    </row>
    <row r="14" spans="1:28" ht="11.1" customHeight="1">
      <c r="A14" s="72" t="str">
        <f>'[2]Gross Wall Calculations (5)'!$AJ$4</f>
        <v>35/F</v>
      </c>
      <c r="C14" s="287" t="s">
        <v>215</v>
      </c>
      <c r="D14" s="82">
        <v>2.15</v>
      </c>
      <c r="E14" s="43"/>
      <c r="F14" s="11"/>
      <c r="G14" s="43"/>
      <c r="H14" s="11"/>
      <c r="I14" s="81" t="s">
        <v>216</v>
      </c>
      <c r="J14" s="11">
        <v>2.5</v>
      </c>
      <c r="K14" s="81" t="s">
        <v>217</v>
      </c>
      <c r="L14" s="83">
        <f>'Gross Wall Calculations (6)'!AS4</f>
        <v>1</v>
      </c>
      <c r="M14" s="70" t="s">
        <v>214</v>
      </c>
      <c r="N14" s="75">
        <f>(D14+F14+H14)*J14*L14</f>
        <v>5.375</v>
      </c>
      <c r="O14" s="4" t="s">
        <v>1</v>
      </c>
      <c r="Q14" s="55"/>
      <c r="T14" s="89"/>
      <c r="U14" s="113" t="s">
        <v>112</v>
      </c>
      <c r="W14" s="4"/>
      <c r="X14" s="174"/>
      <c r="Y14" s="128"/>
      <c r="Z14" s="128"/>
    </row>
    <row r="15" spans="1:28" ht="11.1" customHeight="1">
      <c r="B15" s="76" t="s">
        <v>218</v>
      </c>
      <c r="C15" s="84" t="s">
        <v>214</v>
      </c>
      <c r="D15" s="80">
        <v>1.5</v>
      </c>
      <c r="E15" s="84" t="s">
        <v>219</v>
      </c>
      <c r="F15" s="80">
        <v>2.5</v>
      </c>
      <c r="G15" s="84" t="s">
        <v>214</v>
      </c>
      <c r="H15" s="84">
        <f>D15/F15</f>
        <v>0.6</v>
      </c>
      <c r="I15" s="80"/>
      <c r="J15" s="80"/>
      <c r="K15" s="80"/>
      <c r="L15" s="76" t="s">
        <v>220</v>
      </c>
      <c r="M15" s="84" t="s">
        <v>214</v>
      </c>
      <c r="N15" s="288">
        <v>0.96</v>
      </c>
      <c r="Q15" s="55"/>
      <c r="T15" s="89"/>
      <c r="U15" s="129" t="s">
        <v>198</v>
      </c>
      <c r="V15" s="2" t="s">
        <v>197</v>
      </c>
      <c r="W15" s="4" t="s">
        <v>113</v>
      </c>
      <c r="X15" s="130" t="s">
        <v>140</v>
      </c>
      <c r="Y15" s="128"/>
      <c r="Z15" s="128"/>
    </row>
    <row r="16" spans="1:28" ht="11.1" customHeight="1">
      <c r="B16" s="76" t="s">
        <v>221</v>
      </c>
      <c r="C16" s="84" t="s">
        <v>214</v>
      </c>
      <c r="D16" s="80">
        <v>0.7</v>
      </c>
      <c r="E16" s="84" t="s">
        <v>222</v>
      </c>
      <c r="F16" s="80">
        <v>0.8</v>
      </c>
      <c r="G16" s="84" t="s">
        <v>223</v>
      </c>
      <c r="H16" s="80">
        <v>2.15</v>
      </c>
      <c r="I16" s="84" t="s">
        <v>224</v>
      </c>
      <c r="J16" s="84">
        <f>D16/(F16+H16)</f>
        <v>0.23728813559322032</v>
      </c>
      <c r="K16" s="80"/>
      <c r="L16" s="76" t="s">
        <v>225</v>
      </c>
      <c r="M16" s="84" t="s">
        <v>226</v>
      </c>
      <c r="N16" s="288">
        <v>0.97899999999999998</v>
      </c>
      <c r="P16" s="7"/>
      <c r="Q16" s="55"/>
      <c r="T16" s="89"/>
      <c r="U16" s="129"/>
      <c r="W16" s="4" t="s">
        <v>114</v>
      </c>
      <c r="X16" s="130" t="s">
        <v>141</v>
      </c>
      <c r="Y16" s="128"/>
      <c r="Z16" s="128"/>
      <c r="AA16" s="133"/>
    </row>
    <row r="17" spans="1:28" ht="11.1" customHeight="1">
      <c r="B17" s="78" t="s">
        <v>227</v>
      </c>
      <c r="C17" s="84" t="s">
        <v>226</v>
      </c>
      <c r="D17" s="504">
        <f>N15</f>
        <v>0.96</v>
      </c>
      <c r="E17" s="504"/>
      <c r="F17" s="84" t="s">
        <v>228</v>
      </c>
      <c r="G17" s="504">
        <f>N16</f>
        <v>0.97899999999999998</v>
      </c>
      <c r="H17" s="504"/>
      <c r="I17" s="5"/>
      <c r="J17" s="84"/>
      <c r="K17" s="84"/>
      <c r="L17" s="76"/>
      <c r="M17" s="84" t="s">
        <v>229</v>
      </c>
      <c r="N17" s="289">
        <f>D17*G17</f>
        <v>0.9398399999999999</v>
      </c>
      <c r="P17" s="7"/>
      <c r="Q17" s="55"/>
      <c r="S17" s="28"/>
      <c r="T17" s="89"/>
      <c r="U17" s="129"/>
      <c r="W17" s="4" t="s">
        <v>115</v>
      </c>
      <c r="X17" s="130" t="s">
        <v>142</v>
      </c>
      <c r="Y17" s="128"/>
      <c r="Z17" s="128"/>
      <c r="AA17" s="133"/>
    </row>
    <row r="18" spans="1:28" ht="10.5" customHeight="1">
      <c r="A18" s="72"/>
      <c r="F18" s="5"/>
      <c r="G18" s="5"/>
      <c r="H18" s="5"/>
      <c r="L18" s="4"/>
      <c r="M18" s="7"/>
      <c r="Q18" s="55"/>
      <c r="T18" s="90"/>
      <c r="U18" s="129"/>
      <c r="W18" s="4" t="s">
        <v>116</v>
      </c>
      <c r="X18" s="130" t="s">
        <v>117</v>
      </c>
      <c r="Y18" s="128"/>
      <c r="Z18" s="128"/>
      <c r="AA18" s="133"/>
    </row>
    <row r="19" spans="1:28" ht="11.1" customHeight="1">
      <c r="A19" s="14" t="s">
        <v>230</v>
      </c>
      <c r="B19" s="13" t="s">
        <v>231</v>
      </c>
      <c r="C19" s="43"/>
      <c r="D19" s="11"/>
      <c r="E19" s="43"/>
      <c r="F19" s="11"/>
      <c r="G19" s="43"/>
      <c r="H19" s="11"/>
      <c r="I19" s="13"/>
      <c r="J19" s="13"/>
      <c r="L19" s="4"/>
      <c r="M19" s="41" t="s">
        <v>232</v>
      </c>
      <c r="N19" s="71" t="s">
        <v>233</v>
      </c>
      <c r="O19" s="7" t="s">
        <v>234</v>
      </c>
      <c r="P19" s="7" t="s">
        <v>229</v>
      </c>
      <c r="Q19" s="95">
        <f>SUM(N20:N21)</f>
        <v>188.125</v>
      </c>
      <c r="R19" s="28" t="s">
        <v>1</v>
      </c>
      <c r="T19" s="91"/>
      <c r="U19" s="129"/>
      <c r="W19" s="4" t="s">
        <v>118</v>
      </c>
      <c r="X19" s="130" t="s">
        <v>143</v>
      </c>
      <c r="Y19" s="128"/>
      <c r="Z19" s="128"/>
    </row>
    <row r="20" spans="1:28" ht="11.1" customHeight="1">
      <c r="A20" s="72" t="str">
        <f>'[2]Gross Wall Calculations (5)'!$AJ$3</f>
        <v xml:space="preserve">1/F-34/F </v>
      </c>
      <c r="C20" s="287" t="s">
        <v>211</v>
      </c>
      <c r="D20" s="82">
        <v>2.15</v>
      </c>
      <c r="E20" s="43"/>
      <c r="F20" s="11"/>
      <c r="G20" s="43"/>
      <c r="H20" s="11"/>
      <c r="I20" s="81" t="s">
        <v>212</v>
      </c>
      <c r="J20" s="11">
        <v>2.5</v>
      </c>
      <c r="K20" s="6" t="s">
        <v>228</v>
      </c>
      <c r="L20" s="16">
        <v>34</v>
      </c>
      <c r="M20" s="70" t="s">
        <v>214</v>
      </c>
      <c r="N20" s="75">
        <f>(D20+F20+H20)*J20*L20</f>
        <v>182.75</v>
      </c>
      <c r="O20" s="4" t="s">
        <v>1</v>
      </c>
      <c r="P20" s="7"/>
      <c r="Q20" s="55"/>
      <c r="S20" s="77"/>
      <c r="T20" s="90"/>
      <c r="U20" s="129"/>
      <c r="W20" s="4"/>
      <c r="X20" s="133"/>
      <c r="Y20" s="128"/>
      <c r="Z20" s="128"/>
    </row>
    <row r="21" spans="1:28" ht="11.1" customHeight="1" thickBot="1">
      <c r="A21" s="72" t="str">
        <f>'[2]Gross Wall Calculations (5)'!$AJ$4</f>
        <v>35/F</v>
      </c>
      <c r="C21" s="287" t="s">
        <v>215</v>
      </c>
      <c r="D21" s="82">
        <v>2.15</v>
      </c>
      <c r="E21" s="43"/>
      <c r="F21" s="11"/>
      <c r="G21" s="43"/>
      <c r="H21" s="11"/>
      <c r="I21" s="81" t="s">
        <v>216</v>
      </c>
      <c r="J21" s="11">
        <v>2.5</v>
      </c>
      <c r="K21" s="6" t="s">
        <v>217</v>
      </c>
      <c r="L21" s="16">
        <v>1</v>
      </c>
      <c r="M21" s="70" t="s">
        <v>226</v>
      </c>
      <c r="N21" s="75">
        <f>(D21+F21+H21)*J21*L21</f>
        <v>5.375</v>
      </c>
      <c r="O21" s="4" t="s">
        <v>1</v>
      </c>
      <c r="Q21" s="55"/>
      <c r="T21" s="89"/>
      <c r="U21" s="85" t="s">
        <v>199</v>
      </c>
      <c r="V21" s="1" t="s">
        <v>119</v>
      </c>
      <c r="W21" s="4"/>
      <c r="X21" s="134" t="str">
        <f>A47</f>
        <v>RC Wall Areas</v>
      </c>
      <c r="Y21" s="134"/>
      <c r="Z21" s="134"/>
    </row>
    <row r="22" spans="1:28" ht="11.1" customHeight="1">
      <c r="A22" s="72"/>
      <c r="B22" s="76" t="s">
        <v>235</v>
      </c>
      <c r="C22" s="84" t="s">
        <v>226</v>
      </c>
      <c r="D22" s="80">
        <v>1.5</v>
      </c>
      <c r="E22" s="84" t="s">
        <v>236</v>
      </c>
      <c r="F22" s="80">
        <v>2.5</v>
      </c>
      <c r="G22" s="84" t="s">
        <v>226</v>
      </c>
      <c r="H22" s="84">
        <f>D22/F22</f>
        <v>0.6</v>
      </c>
      <c r="I22" s="80"/>
      <c r="J22" s="80"/>
      <c r="K22" s="80"/>
      <c r="L22" s="76" t="s">
        <v>237</v>
      </c>
      <c r="M22" s="84" t="s">
        <v>226</v>
      </c>
      <c r="N22" s="288">
        <v>0.96</v>
      </c>
      <c r="Q22" s="55"/>
      <c r="T22" s="89"/>
      <c r="U22" s="135" t="s">
        <v>120</v>
      </c>
      <c r="V22" s="516"/>
      <c r="W22" s="517"/>
      <c r="X22" s="517"/>
      <c r="Y22" s="517"/>
      <c r="Z22" s="518"/>
      <c r="AA22" s="519"/>
      <c r="AB22" s="520"/>
    </row>
    <row r="23" spans="1:28" ht="11.1" customHeight="1">
      <c r="B23" s="76" t="s">
        <v>238</v>
      </c>
      <c r="C23" s="84" t="s">
        <v>226</v>
      </c>
      <c r="D23" s="80">
        <v>0.7</v>
      </c>
      <c r="E23" s="84" t="s">
        <v>239</v>
      </c>
      <c r="F23" s="80">
        <v>0.7</v>
      </c>
      <c r="G23" s="84" t="s">
        <v>240</v>
      </c>
      <c r="H23" s="80">
        <v>2.15</v>
      </c>
      <c r="I23" s="84" t="s">
        <v>224</v>
      </c>
      <c r="J23" s="84">
        <f>D23/(F23+H23)</f>
        <v>0.24561403508771931</v>
      </c>
      <c r="K23" s="80"/>
      <c r="L23" s="76" t="s">
        <v>225</v>
      </c>
      <c r="M23" s="84" t="s">
        <v>226</v>
      </c>
      <c r="N23" s="288">
        <v>0.97899999999999998</v>
      </c>
      <c r="P23" s="7"/>
      <c r="Q23" s="55"/>
      <c r="T23" s="89"/>
      <c r="U23" s="140" t="s">
        <v>121</v>
      </c>
      <c r="V23" s="28"/>
      <c r="W23" s="101"/>
      <c r="X23" s="36" t="s">
        <v>122</v>
      </c>
      <c r="Y23" s="141" t="s">
        <v>93</v>
      </c>
      <c r="Z23" s="142">
        <v>4.3999999999999997E-2</v>
      </c>
      <c r="AA23" s="28"/>
      <c r="AB23" s="28"/>
    </row>
    <row r="24" spans="1:28" ht="11.1" customHeight="1">
      <c r="B24" s="78" t="s">
        <v>227</v>
      </c>
      <c r="C24" s="84" t="s">
        <v>226</v>
      </c>
      <c r="D24" s="504">
        <f>N22</f>
        <v>0.96</v>
      </c>
      <c r="E24" s="504"/>
      <c r="F24" s="84" t="s">
        <v>241</v>
      </c>
      <c r="G24" s="504">
        <f>N23</f>
        <v>0.97899999999999998</v>
      </c>
      <c r="H24" s="504"/>
      <c r="I24" s="5"/>
      <c r="J24" s="84"/>
      <c r="K24" s="84"/>
      <c r="L24" s="76"/>
      <c r="M24" s="84" t="s">
        <v>242</v>
      </c>
      <c r="N24" s="289">
        <f>D24*G24</f>
        <v>0.9398399999999999</v>
      </c>
      <c r="P24" s="7"/>
      <c r="Q24" s="55"/>
      <c r="T24" s="89"/>
      <c r="U24" s="143" t="s">
        <v>123</v>
      </c>
      <c r="V24" s="28"/>
      <c r="W24" s="101"/>
      <c r="X24" s="36" t="s">
        <v>115</v>
      </c>
      <c r="Y24" s="141" t="s">
        <v>93</v>
      </c>
      <c r="Z24" s="144">
        <v>0</v>
      </c>
      <c r="AA24" s="28"/>
      <c r="AB24" s="28"/>
    </row>
    <row r="25" spans="1:28" ht="9.75" customHeight="1">
      <c r="F25" s="5"/>
      <c r="G25" s="5"/>
      <c r="H25" s="5"/>
      <c r="L25" s="4"/>
      <c r="M25" s="7"/>
      <c r="Q25" s="55"/>
      <c r="S25" s="28"/>
      <c r="T25" s="89"/>
      <c r="U25" s="145" t="s">
        <v>124</v>
      </c>
      <c r="V25" s="146">
        <v>5.0000000000000001E-3</v>
      </c>
      <c r="W25" s="100" t="s">
        <v>125</v>
      </c>
      <c r="X25" s="126">
        <v>1.5</v>
      </c>
      <c r="Y25" s="141" t="s">
        <v>93</v>
      </c>
      <c r="Z25" s="147">
        <f>V25/X25</f>
        <v>3.3333333333333335E-3</v>
      </c>
      <c r="AA25" s="31"/>
      <c r="AB25" s="28"/>
    </row>
    <row r="26" spans="1:28" ht="11.1" customHeight="1">
      <c r="A26" s="14" t="s">
        <v>243</v>
      </c>
      <c r="B26" s="13" t="s">
        <v>244</v>
      </c>
      <c r="C26" s="43"/>
      <c r="D26" s="11"/>
      <c r="E26" s="43"/>
      <c r="F26" s="11"/>
      <c r="G26" s="43"/>
      <c r="H26" s="11"/>
      <c r="I26" s="13"/>
      <c r="J26" s="13"/>
      <c r="L26" s="4"/>
      <c r="M26" s="41" t="s">
        <v>245</v>
      </c>
      <c r="N26" s="71" t="s">
        <v>246</v>
      </c>
      <c r="O26" s="7" t="s">
        <v>247</v>
      </c>
      <c r="P26" s="7" t="s">
        <v>242</v>
      </c>
      <c r="Q26" s="95">
        <f>SUM(N27)</f>
        <v>7.375</v>
      </c>
      <c r="R26" s="28" t="s">
        <v>1</v>
      </c>
      <c r="T26" s="89"/>
      <c r="U26" s="145" t="s">
        <v>126</v>
      </c>
      <c r="V26" s="146">
        <v>0.01</v>
      </c>
      <c r="W26" s="100" t="s">
        <v>125</v>
      </c>
      <c r="X26" s="126">
        <v>0.72</v>
      </c>
      <c r="Y26" s="141" t="s">
        <v>93</v>
      </c>
      <c r="Z26" s="147">
        <f>V26/X26</f>
        <v>1.388888888888889E-2</v>
      </c>
      <c r="AA26" s="31"/>
      <c r="AB26" s="28"/>
    </row>
    <row r="27" spans="1:28" ht="11.1" customHeight="1">
      <c r="A27" s="72" t="str">
        <f>'[2]Gross Wall Calculations (5)'!$AJ$5</f>
        <v>36/F</v>
      </c>
      <c r="C27" s="287" t="s">
        <v>248</v>
      </c>
      <c r="D27" s="82">
        <v>2.95</v>
      </c>
      <c r="E27" s="43"/>
      <c r="F27" s="11"/>
      <c r="G27" s="43"/>
      <c r="H27" s="11"/>
      <c r="I27" s="81" t="s">
        <v>249</v>
      </c>
      <c r="J27" s="11">
        <v>2.5</v>
      </c>
      <c r="K27" s="6" t="s">
        <v>250</v>
      </c>
      <c r="L27" s="16">
        <v>1</v>
      </c>
      <c r="M27" s="70" t="s">
        <v>251</v>
      </c>
      <c r="N27" s="75">
        <f>(D27+F27+H27)*J27*L27</f>
        <v>7.375</v>
      </c>
      <c r="O27" s="4" t="s">
        <v>1</v>
      </c>
      <c r="Q27" s="55"/>
      <c r="T27" s="89"/>
      <c r="U27" s="145" t="s">
        <v>127</v>
      </c>
      <c r="V27" s="146">
        <v>0.125</v>
      </c>
      <c r="W27" s="100" t="s">
        <v>125</v>
      </c>
      <c r="X27" s="126">
        <v>2.16</v>
      </c>
      <c r="Y27" s="141" t="s">
        <v>93</v>
      </c>
      <c r="Z27" s="147">
        <f>V27/X27</f>
        <v>5.7870370370370364E-2</v>
      </c>
      <c r="AA27" s="31"/>
      <c r="AB27" s="28"/>
    </row>
    <row r="28" spans="1:28" ht="11.1" customHeight="1">
      <c r="A28" s="72"/>
      <c r="B28" s="76" t="s">
        <v>252</v>
      </c>
      <c r="C28" s="84" t="s">
        <v>251</v>
      </c>
      <c r="D28" s="80">
        <v>1.5</v>
      </c>
      <c r="E28" s="84" t="s">
        <v>253</v>
      </c>
      <c r="F28" s="80">
        <v>2.5</v>
      </c>
      <c r="G28" s="84" t="s">
        <v>251</v>
      </c>
      <c r="H28" s="84">
        <f>D28/F28</f>
        <v>0.6</v>
      </c>
      <c r="I28" s="80"/>
      <c r="J28" s="80"/>
      <c r="K28" s="80"/>
      <c r="L28" s="78" t="s">
        <v>254</v>
      </c>
      <c r="M28" s="84" t="s">
        <v>251</v>
      </c>
      <c r="N28" s="79">
        <v>0.96</v>
      </c>
      <c r="P28" s="7"/>
      <c r="Q28" s="55"/>
      <c r="T28" s="89"/>
      <c r="U28" s="145" t="s">
        <v>128</v>
      </c>
      <c r="V28" s="146">
        <v>0.01</v>
      </c>
      <c r="W28" s="100" t="s">
        <v>125</v>
      </c>
      <c r="X28" s="126">
        <v>0.38</v>
      </c>
      <c r="Y28" s="141" t="s">
        <v>93</v>
      </c>
      <c r="Z28" s="147">
        <f>V28/X28</f>
        <v>2.6315789473684209E-2</v>
      </c>
      <c r="AA28" s="31"/>
      <c r="AB28" s="28"/>
    </row>
    <row r="29" spans="1:28" ht="10.5" customHeight="1">
      <c r="F29" s="5"/>
      <c r="G29" s="5"/>
      <c r="H29" s="5"/>
      <c r="L29" s="4"/>
      <c r="M29" s="7"/>
      <c r="Q29" s="55"/>
      <c r="T29" s="89"/>
      <c r="U29" s="148" t="s">
        <v>129</v>
      </c>
      <c r="V29" s="149"/>
      <c r="W29" s="150"/>
      <c r="X29" s="151" t="s">
        <v>113</v>
      </c>
      <c r="Y29" s="152" t="s">
        <v>93</v>
      </c>
      <c r="Z29" s="153">
        <v>0.12</v>
      </c>
      <c r="AA29" s="28"/>
      <c r="AB29" s="28"/>
    </row>
    <row r="30" spans="1:28" ht="11.1" customHeight="1" thickBot="1">
      <c r="A30" s="14" t="s">
        <v>255</v>
      </c>
      <c r="B30" s="13" t="s">
        <v>256</v>
      </c>
      <c r="C30" s="14"/>
      <c r="D30" s="14"/>
      <c r="E30" s="14"/>
      <c r="F30" s="14"/>
      <c r="G30" s="14"/>
      <c r="H30" s="14"/>
      <c r="I30" s="13"/>
      <c r="J30" s="13"/>
      <c r="L30" s="4"/>
      <c r="M30" s="41" t="s">
        <v>248</v>
      </c>
      <c r="N30" s="71" t="s">
        <v>257</v>
      </c>
      <c r="O30" s="7" t="s">
        <v>258</v>
      </c>
      <c r="P30" s="7" t="s">
        <v>251</v>
      </c>
      <c r="Q30" s="95">
        <f>SUM(N31:N32)</f>
        <v>56.000000000000007</v>
      </c>
      <c r="R30" s="28" t="s">
        <v>1</v>
      </c>
      <c r="T30" s="89"/>
      <c r="U30" s="154" t="s">
        <v>130</v>
      </c>
      <c r="V30" s="155"/>
      <c r="W30" s="155"/>
      <c r="X30" s="156"/>
      <c r="Y30" s="157"/>
      <c r="Z30" s="158">
        <f>SUM(Z23:Z29)</f>
        <v>0.26540838206627682</v>
      </c>
      <c r="AA30" s="85"/>
      <c r="AB30" s="28"/>
    </row>
    <row r="31" spans="1:28" ht="11.1" customHeight="1">
      <c r="A31" s="72" t="str">
        <f>'[2]Gross Wall Calculations (5)'!$AJ$3</f>
        <v xml:space="preserve">1/F-34/F </v>
      </c>
      <c r="C31" s="287" t="s">
        <v>248</v>
      </c>
      <c r="D31" s="82">
        <v>0.8</v>
      </c>
      <c r="E31" s="43"/>
      <c r="F31" s="11"/>
      <c r="G31" s="43"/>
      <c r="H31" s="11"/>
      <c r="I31" s="81" t="s">
        <v>249</v>
      </c>
      <c r="J31" s="11">
        <v>2</v>
      </c>
      <c r="K31" s="6" t="s">
        <v>250</v>
      </c>
      <c r="L31" s="16">
        <v>34</v>
      </c>
      <c r="M31" s="70" t="s">
        <v>251</v>
      </c>
      <c r="N31" s="75">
        <f>(D31+F31+H31)*J31*L31</f>
        <v>54.400000000000006</v>
      </c>
      <c r="O31" s="4" t="s">
        <v>1</v>
      </c>
      <c r="P31" s="7"/>
      <c r="Q31" s="55"/>
      <c r="T31" s="89"/>
      <c r="U31" s="490" t="s">
        <v>131</v>
      </c>
      <c r="V31" s="490"/>
      <c r="W31" s="490"/>
      <c r="X31" s="128">
        <v>1</v>
      </c>
      <c r="Y31" s="495" t="s">
        <v>93</v>
      </c>
      <c r="Z31" s="479">
        <f>(X31/X32)</f>
        <v>3.7677785163178594</v>
      </c>
      <c r="AA31" s="481" t="s">
        <v>132</v>
      </c>
    </row>
    <row r="32" spans="1:28" ht="11.1" customHeight="1">
      <c r="A32" s="72" t="str">
        <f>'[2]Gross Wall Calculations (5)'!$AJ$4</f>
        <v>35/F</v>
      </c>
      <c r="C32" s="287" t="s">
        <v>232</v>
      </c>
      <c r="D32" s="82">
        <v>0.8</v>
      </c>
      <c r="E32" s="43"/>
      <c r="F32" s="11"/>
      <c r="G32" s="43"/>
      <c r="H32" s="11"/>
      <c r="I32" s="81" t="s">
        <v>259</v>
      </c>
      <c r="J32" s="11">
        <v>2</v>
      </c>
      <c r="K32" s="6" t="s">
        <v>260</v>
      </c>
      <c r="L32" s="16">
        <v>1</v>
      </c>
      <c r="M32" s="70" t="s">
        <v>229</v>
      </c>
      <c r="N32" s="75">
        <f>(D32+F32+H32)*J32*L32</f>
        <v>1.6</v>
      </c>
      <c r="O32" s="4" t="s">
        <v>1</v>
      </c>
      <c r="P32" s="7"/>
      <c r="Q32" s="55"/>
      <c r="S32" s="28"/>
      <c r="T32" s="89"/>
      <c r="U32" s="521"/>
      <c r="V32" s="521"/>
      <c r="W32" s="521"/>
      <c r="X32" s="271">
        <f>Z30</f>
        <v>0.26540838206627682</v>
      </c>
      <c r="Y32" s="487"/>
      <c r="Z32" s="522"/>
      <c r="AA32" s="481"/>
    </row>
    <row r="33" spans="1:28" ht="11.1" customHeight="1">
      <c r="A33" s="72"/>
      <c r="B33" s="76" t="s">
        <v>261</v>
      </c>
      <c r="C33" s="84" t="s">
        <v>229</v>
      </c>
      <c r="D33" s="80">
        <v>0.7</v>
      </c>
      <c r="E33" s="84" t="s">
        <v>262</v>
      </c>
      <c r="F33" s="80">
        <v>0.8</v>
      </c>
      <c r="G33" s="84" t="s">
        <v>229</v>
      </c>
      <c r="H33" s="84">
        <f>D33/F33</f>
        <v>0.87499999999999989</v>
      </c>
      <c r="I33" s="80"/>
      <c r="J33" s="80"/>
      <c r="K33" s="80"/>
      <c r="L33" s="78" t="s">
        <v>263</v>
      </c>
      <c r="M33" s="84" t="s">
        <v>229</v>
      </c>
      <c r="N33" s="79">
        <v>0.97699999999999998</v>
      </c>
      <c r="Q33" s="55"/>
      <c r="T33" s="89"/>
      <c r="U33" s="174"/>
      <c r="V33" s="174"/>
      <c r="W33" s="174"/>
      <c r="X33" s="269"/>
      <c r="Y33" s="128"/>
      <c r="Z33" s="175"/>
      <c r="AA33" s="173"/>
    </row>
    <row r="34" spans="1:28" ht="5.25" customHeight="1">
      <c r="F34" s="5"/>
      <c r="G34" s="5"/>
      <c r="H34" s="5"/>
      <c r="L34" s="4"/>
      <c r="M34" s="7"/>
      <c r="Q34" s="55"/>
      <c r="T34" s="89"/>
    </row>
    <row r="35" spans="1:28" ht="11.1" customHeight="1" thickBot="1">
      <c r="A35" s="14" t="s">
        <v>230</v>
      </c>
      <c r="B35" s="13" t="s">
        <v>264</v>
      </c>
      <c r="C35" s="14"/>
      <c r="D35" s="14"/>
      <c r="E35" s="14"/>
      <c r="F35" s="14"/>
      <c r="G35" s="14"/>
      <c r="H35" s="14"/>
      <c r="I35" s="13"/>
      <c r="J35" s="13"/>
      <c r="L35" s="4"/>
      <c r="M35" s="41" t="s">
        <v>232</v>
      </c>
      <c r="N35" s="71" t="s">
        <v>265</v>
      </c>
      <c r="O35" s="7" t="s">
        <v>234</v>
      </c>
      <c r="P35" s="7" t="s">
        <v>229</v>
      </c>
      <c r="Q35" s="95">
        <f>SUM(N36:N37)</f>
        <v>48.999999999999993</v>
      </c>
      <c r="R35" s="28" t="s">
        <v>1</v>
      </c>
      <c r="T35" s="89"/>
      <c r="U35" s="85" t="s">
        <v>200</v>
      </c>
      <c r="V35" s="1" t="s">
        <v>119</v>
      </c>
      <c r="W35" s="4"/>
      <c r="X35" s="164" t="str">
        <f>A49</f>
        <v>RC Column Areas</v>
      </c>
      <c r="Y35" s="134"/>
      <c r="Z35" s="134"/>
      <c r="AA35" s="519"/>
      <c r="AB35" s="520"/>
    </row>
    <row r="36" spans="1:28" ht="11.1" customHeight="1">
      <c r="A36" s="72" t="str">
        <f>'[2]Gross Wall Calculations (5)'!$AJ$3</f>
        <v xml:space="preserve">1/F-34/F </v>
      </c>
      <c r="C36" s="287" t="s">
        <v>203</v>
      </c>
      <c r="D36" s="82">
        <v>0.7</v>
      </c>
      <c r="E36" s="43"/>
      <c r="F36" s="11"/>
      <c r="G36" s="43"/>
      <c r="H36" s="11"/>
      <c r="I36" s="81" t="s">
        <v>266</v>
      </c>
      <c r="J36" s="11">
        <v>2</v>
      </c>
      <c r="K36" s="6" t="s">
        <v>213</v>
      </c>
      <c r="L36" s="16">
        <v>34</v>
      </c>
      <c r="M36" s="70" t="s">
        <v>206</v>
      </c>
      <c r="N36" s="75">
        <f>(D36+F36+H36)*J36*L36</f>
        <v>47.599999999999994</v>
      </c>
      <c r="O36" s="4" t="s">
        <v>1</v>
      </c>
      <c r="Q36" s="55"/>
      <c r="T36" s="89"/>
      <c r="U36" s="135" t="s">
        <v>120</v>
      </c>
      <c r="V36" s="165"/>
      <c r="W36" s="166"/>
      <c r="X36" s="319"/>
      <c r="Y36" s="319"/>
      <c r="Z36" s="320"/>
      <c r="AA36" s="28"/>
      <c r="AB36" s="28"/>
    </row>
    <row r="37" spans="1:28" ht="11.1" customHeight="1">
      <c r="A37" s="72" t="str">
        <f>'[2]Gross Wall Calculations (5)'!$AJ$4</f>
        <v>35/F</v>
      </c>
      <c r="C37" s="287" t="s">
        <v>267</v>
      </c>
      <c r="D37" s="82">
        <v>0.7</v>
      </c>
      <c r="E37" s="43"/>
      <c r="F37" s="11"/>
      <c r="G37" s="43"/>
      <c r="H37" s="11"/>
      <c r="I37" s="81" t="s">
        <v>268</v>
      </c>
      <c r="J37" s="11">
        <v>2</v>
      </c>
      <c r="K37" s="6" t="s">
        <v>269</v>
      </c>
      <c r="L37" s="16">
        <v>1</v>
      </c>
      <c r="M37" s="70" t="s">
        <v>270</v>
      </c>
      <c r="N37" s="75">
        <f>(D37+F37+H37)*J37*L37</f>
        <v>1.4</v>
      </c>
      <c r="O37" s="4" t="s">
        <v>1</v>
      </c>
      <c r="P37" s="7"/>
      <c r="Q37" s="55"/>
      <c r="T37" s="89"/>
      <c r="U37" s="140" t="s">
        <v>133</v>
      </c>
      <c r="V37" s="28"/>
      <c r="W37" s="169"/>
      <c r="X37" s="170" t="s">
        <v>726</v>
      </c>
      <c r="Y37" s="141" t="s">
        <v>93</v>
      </c>
      <c r="Z37" s="142">
        <v>4.3999999999999997E-2</v>
      </c>
      <c r="AA37" s="28"/>
      <c r="AB37" s="28"/>
    </row>
    <row r="38" spans="1:28" ht="11.1" customHeight="1">
      <c r="B38" s="76" t="s">
        <v>271</v>
      </c>
      <c r="C38" s="84" t="s">
        <v>270</v>
      </c>
      <c r="D38" s="80">
        <v>0.7</v>
      </c>
      <c r="E38" s="84" t="s">
        <v>272</v>
      </c>
      <c r="F38" s="80">
        <v>0.7</v>
      </c>
      <c r="G38" s="84" t="s">
        <v>270</v>
      </c>
      <c r="H38" s="84">
        <f>D38/F38</f>
        <v>1</v>
      </c>
      <c r="I38" s="80"/>
      <c r="J38" s="80"/>
      <c r="K38" s="80"/>
      <c r="L38" s="78" t="s">
        <v>273</v>
      </c>
      <c r="M38" s="84" t="s">
        <v>270</v>
      </c>
      <c r="N38" s="79">
        <v>0.97699999999999998</v>
      </c>
      <c r="Q38" s="55"/>
      <c r="T38" s="89"/>
      <c r="U38" s="143" t="s">
        <v>123</v>
      </c>
      <c r="V38" s="28"/>
      <c r="W38" s="101"/>
      <c r="X38" s="36" t="s">
        <v>115</v>
      </c>
      <c r="Y38" s="141" t="s">
        <v>93</v>
      </c>
      <c r="Z38" s="144">
        <v>0</v>
      </c>
      <c r="AA38" s="31"/>
      <c r="AB38" s="28"/>
    </row>
    <row r="39" spans="1:28" ht="11.1" customHeight="1">
      <c r="B39" s="76"/>
      <c r="C39" s="84"/>
      <c r="D39" s="80"/>
      <c r="E39" s="84"/>
      <c r="F39" s="80"/>
      <c r="G39" s="84"/>
      <c r="H39" s="84"/>
      <c r="I39" s="80"/>
      <c r="J39" s="80"/>
      <c r="K39" s="80"/>
      <c r="L39" s="78"/>
      <c r="M39" s="84"/>
      <c r="N39" s="79"/>
      <c r="Q39" s="55"/>
      <c r="T39" s="89"/>
      <c r="U39" s="145" t="s">
        <v>124</v>
      </c>
      <c r="V39" s="171">
        <v>5.0000000000000001E-3</v>
      </c>
      <c r="W39" s="100" t="s">
        <v>125</v>
      </c>
      <c r="X39" s="126">
        <v>1.5</v>
      </c>
      <c r="Y39" s="141" t="s">
        <v>93</v>
      </c>
      <c r="Z39" s="147">
        <f>V39/X39</f>
        <v>3.3333333333333335E-3</v>
      </c>
      <c r="AA39" s="31"/>
      <c r="AB39" s="28"/>
    </row>
    <row r="40" spans="1:28" ht="11.1" customHeight="1">
      <c r="A40" s="14" t="s">
        <v>274</v>
      </c>
      <c r="B40" s="13" t="s">
        <v>275</v>
      </c>
      <c r="C40" s="14"/>
      <c r="D40" s="14"/>
      <c r="E40" s="14"/>
      <c r="F40" s="14"/>
      <c r="G40" s="14"/>
      <c r="H40" s="14"/>
      <c r="I40" s="13"/>
      <c r="J40" s="13"/>
      <c r="L40" s="4"/>
      <c r="M40" s="41" t="s">
        <v>267</v>
      </c>
      <c r="N40" s="71" t="s">
        <v>276</v>
      </c>
      <c r="O40" s="7" t="s">
        <v>277</v>
      </c>
      <c r="P40" s="7" t="s">
        <v>270</v>
      </c>
      <c r="Q40" s="95">
        <f>SUM(N41)</f>
        <v>12.2</v>
      </c>
      <c r="R40" s="28" t="s">
        <v>1</v>
      </c>
      <c r="S40" s="28"/>
      <c r="T40" s="89"/>
      <c r="U40" s="145" t="s">
        <v>126</v>
      </c>
      <c r="V40" s="171">
        <v>0.01</v>
      </c>
      <c r="W40" s="100" t="s">
        <v>125</v>
      </c>
      <c r="X40" s="126">
        <v>0.72</v>
      </c>
      <c r="Y40" s="141" t="s">
        <v>93</v>
      </c>
      <c r="Z40" s="147">
        <f>V40/X40</f>
        <v>1.388888888888889E-2</v>
      </c>
      <c r="AA40" s="31"/>
      <c r="AB40" s="28"/>
    </row>
    <row r="41" spans="1:28" ht="11.1" customHeight="1">
      <c r="A41" s="72" t="str">
        <f>'Gross Wall Calculations (6)'!AJ5</f>
        <v>36/F</v>
      </c>
      <c r="C41" s="287" t="s">
        <v>278</v>
      </c>
      <c r="D41" s="82">
        <v>6.1</v>
      </c>
      <c r="E41" s="43"/>
      <c r="F41" s="11"/>
      <c r="G41" s="43"/>
      <c r="H41" s="11"/>
      <c r="I41" s="81" t="s">
        <v>279</v>
      </c>
      <c r="J41" s="11">
        <v>2</v>
      </c>
      <c r="K41" s="6" t="s">
        <v>280</v>
      </c>
      <c r="L41" s="16">
        <v>1</v>
      </c>
      <c r="M41" s="70" t="s">
        <v>281</v>
      </c>
      <c r="N41" s="75">
        <f>(D41+F41+H41)*J41*L41</f>
        <v>12.2</v>
      </c>
      <c r="O41" s="4" t="s">
        <v>1</v>
      </c>
      <c r="P41" s="7"/>
      <c r="Q41" s="55"/>
      <c r="T41" s="89"/>
      <c r="U41" s="145" t="s">
        <v>134</v>
      </c>
      <c r="V41" s="171">
        <v>0.6</v>
      </c>
      <c r="W41" s="100" t="s">
        <v>125</v>
      </c>
      <c r="X41" s="126">
        <v>2.16</v>
      </c>
      <c r="Y41" s="141" t="s">
        <v>93</v>
      </c>
      <c r="Z41" s="147">
        <f>V41/X41</f>
        <v>0.27777777777777773</v>
      </c>
      <c r="AA41" s="31"/>
      <c r="AB41" s="28"/>
    </row>
    <row r="42" spans="1:28" ht="11.1" customHeight="1">
      <c r="A42" s="72"/>
      <c r="B42" s="76" t="s">
        <v>282</v>
      </c>
      <c r="C42" s="84" t="s">
        <v>281</v>
      </c>
      <c r="D42" s="80">
        <v>1.5</v>
      </c>
      <c r="E42" s="84" t="s">
        <v>283</v>
      </c>
      <c r="F42" s="80">
        <v>6.1</v>
      </c>
      <c r="G42" s="84" t="s">
        <v>281</v>
      </c>
      <c r="H42" s="84">
        <f>D42/F42</f>
        <v>0.24590163934426232</v>
      </c>
      <c r="I42" s="80"/>
      <c r="J42" s="80"/>
      <c r="K42" s="80"/>
      <c r="L42" s="78" t="s">
        <v>284</v>
      </c>
      <c r="M42" s="84" t="s">
        <v>281</v>
      </c>
      <c r="N42" s="79">
        <v>0.97899999999999998</v>
      </c>
      <c r="P42" s="7"/>
      <c r="Q42" s="55"/>
      <c r="S42" s="114"/>
      <c r="T42" s="28"/>
      <c r="U42" s="145" t="s">
        <v>128</v>
      </c>
      <c r="V42" s="171">
        <v>0.01</v>
      </c>
      <c r="W42" s="100" t="s">
        <v>125</v>
      </c>
      <c r="X42" s="126">
        <v>0.38</v>
      </c>
      <c r="Y42" s="141" t="s">
        <v>93</v>
      </c>
      <c r="Z42" s="147">
        <f>V42/X42</f>
        <v>2.6315789473684209E-2</v>
      </c>
      <c r="AA42" s="28"/>
      <c r="AB42" s="28"/>
    </row>
    <row r="43" spans="1:28" ht="11.1" customHeight="1">
      <c r="C43" s="4"/>
      <c r="D43" s="4"/>
      <c r="E43" s="4"/>
      <c r="H43" s="4"/>
      <c r="L43" s="4"/>
      <c r="M43" s="4"/>
      <c r="N43" s="59"/>
      <c r="O43" s="28"/>
      <c r="P43" s="28"/>
      <c r="Q43" s="28"/>
      <c r="R43" s="28"/>
      <c r="S43" s="114"/>
      <c r="U43" s="148" t="s">
        <v>135</v>
      </c>
      <c r="V43" s="149"/>
      <c r="W43" s="150"/>
      <c r="X43" s="151" t="s">
        <v>113</v>
      </c>
      <c r="Y43" s="152" t="s">
        <v>93</v>
      </c>
      <c r="Z43" s="172">
        <v>0.12</v>
      </c>
      <c r="AA43" s="85"/>
      <c r="AB43" s="28"/>
    </row>
    <row r="44" spans="1:28" ht="11.1" customHeight="1" thickBot="1">
      <c r="A44" s="14" t="s">
        <v>286</v>
      </c>
      <c r="C44" s="14" t="str">
        <f>A1</f>
        <v>North Elevations</v>
      </c>
      <c r="D44" s="4"/>
      <c r="E44" s="6"/>
      <c r="F44" s="6"/>
      <c r="H44" s="4"/>
      <c r="L44" s="4"/>
      <c r="M44" s="4"/>
      <c r="P44" s="70" t="s">
        <v>226</v>
      </c>
      <c r="Q44" s="119">
        <f>Q3-Q6</f>
        <v>1082.7224999999999</v>
      </c>
      <c r="R44" s="4" t="s">
        <v>1</v>
      </c>
      <c r="S44" s="114"/>
      <c r="U44" s="154" t="s">
        <v>130</v>
      </c>
      <c r="V44" s="155"/>
      <c r="W44" s="155"/>
      <c r="X44" s="156"/>
      <c r="Y44" s="157"/>
      <c r="Z44" s="158">
        <f>SUM(Z37:Z43)</f>
        <v>0.48531578947368414</v>
      </c>
      <c r="AA44" s="85"/>
      <c r="AB44" s="28"/>
    </row>
    <row r="45" spans="1:28" ht="3.75" customHeight="1">
      <c r="C45" s="4"/>
      <c r="D45" s="4"/>
      <c r="E45" s="6"/>
      <c r="F45" s="6"/>
      <c r="H45" s="4"/>
      <c r="L45" s="4"/>
      <c r="M45" s="4"/>
      <c r="P45" s="7"/>
      <c r="S45" s="114"/>
      <c r="U45" s="290"/>
      <c r="V45" s="291"/>
      <c r="W45" s="291"/>
      <c r="X45" s="28"/>
      <c r="Y45" s="270"/>
      <c r="Z45" s="292"/>
      <c r="AA45" s="85"/>
      <c r="AB45" s="28"/>
    </row>
    <row r="46" spans="1:28" ht="11.1" customHeight="1">
      <c r="A46" s="39" t="s">
        <v>287</v>
      </c>
      <c r="C46" s="4"/>
      <c r="D46" s="4"/>
      <c r="E46" s="6"/>
      <c r="F46" s="6"/>
      <c r="H46" s="4"/>
      <c r="L46" s="4"/>
      <c r="M46" s="4"/>
      <c r="P46" s="7"/>
      <c r="S46" s="114"/>
      <c r="U46" s="493" t="s">
        <v>136</v>
      </c>
      <c r="V46" s="493"/>
      <c r="W46" s="493"/>
      <c r="X46" s="128">
        <v>1</v>
      </c>
      <c r="Y46" s="495" t="s">
        <v>93</v>
      </c>
      <c r="Z46" s="480">
        <f>(X46/X47)</f>
        <v>2.0605140440299321</v>
      </c>
      <c r="AA46" s="481" t="s">
        <v>132</v>
      </c>
      <c r="AB46" s="28"/>
    </row>
    <row r="47" spans="1:28" ht="8.25" customHeight="1">
      <c r="A47" s="14" t="s">
        <v>288</v>
      </c>
      <c r="B47" s="14"/>
      <c r="C47" s="14"/>
      <c r="D47" s="14"/>
      <c r="E47" s="4"/>
      <c r="H47" s="4"/>
      <c r="L47" s="4"/>
      <c r="M47" s="41" t="s">
        <v>215</v>
      </c>
      <c r="N47" s="71" t="s">
        <v>289</v>
      </c>
      <c r="O47" s="1" t="s">
        <v>290</v>
      </c>
      <c r="P47" s="7" t="s">
        <v>226</v>
      </c>
      <c r="Q47" s="118">
        <f>Q44-Q49</f>
        <v>788.72249999999985</v>
      </c>
      <c r="R47" s="28" t="s">
        <v>1</v>
      </c>
      <c r="S47" s="114"/>
      <c r="U47" s="493"/>
      <c r="V47" s="493"/>
      <c r="W47" s="493"/>
      <c r="X47" s="271">
        <f>Z44</f>
        <v>0.48531578947368414</v>
      </c>
      <c r="Y47" s="487"/>
      <c r="Z47" s="480"/>
      <c r="AA47" s="481"/>
      <c r="AB47" s="28"/>
    </row>
    <row r="48" spans="1:28" ht="5.25" customHeight="1">
      <c r="C48" s="4"/>
      <c r="D48" s="4"/>
      <c r="E48" s="6"/>
      <c r="F48" s="6"/>
      <c r="H48" s="4"/>
      <c r="L48" s="4"/>
      <c r="M48" s="4"/>
      <c r="P48" s="7"/>
      <c r="S48" s="114"/>
      <c r="U48" s="290"/>
      <c r="V48" s="291"/>
      <c r="W48" s="291"/>
      <c r="X48" s="28"/>
      <c r="Y48" s="270"/>
      <c r="Z48" s="292"/>
      <c r="AA48" s="85"/>
      <c r="AB48" s="28"/>
    </row>
    <row r="49" spans="1:28" ht="11.1" customHeight="1">
      <c r="A49" s="14" t="s">
        <v>291</v>
      </c>
      <c r="B49" s="14"/>
      <c r="C49" s="14"/>
      <c r="D49" s="14"/>
      <c r="E49" s="4"/>
      <c r="H49" s="4"/>
      <c r="L49" s="4"/>
      <c r="M49" s="41" t="s">
        <v>215</v>
      </c>
      <c r="N49" s="71" t="s">
        <v>292</v>
      </c>
      <c r="O49" s="1" t="s">
        <v>290</v>
      </c>
      <c r="P49" s="7" t="s">
        <v>297</v>
      </c>
      <c r="Q49" s="118">
        <f>SUM(N50:N54)</f>
        <v>294</v>
      </c>
      <c r="R49" s="28" t="s">
        <v>1</v>
      </c>
      <c r="S49" s="114"/>
      <c r="U49" s="290"/>
      <c r="V49" s="291"/>
      <c r="W49" s="291"/>
      <c r="X49" s="28"/>
      <c r="Y49" s="270"/>
      <c r="Z49" s="292"/>
      <c r="AA49" s="85"/>
      <c r="AB49" s="28"/>
    </row>
    <row r="50" spans="1:28" ht="11.1" customHeight="1">
      <c r="A50" s="72" t="str">
        <f>'Gross Wall Calculations (6)'!A11</f>
        <v xml:space="preserve">1/F-34/F </v>
      </c>
      <c r="C50" s="4"/>
      <c r="D50" s="4"/>
      <c r="E50" s="4"/>
      <c r="H50" s="8">
        <v>2.6</v>
      </c>
      <c r="I50" s="6" t="s">
        <v>293</v>
      </c>
      <c r="J50" s="43">
        <f>'Gross Wall Calculations (6)'!AP3</f>
        <v>3.15</v>
      </c>
      <c r="K50" s="6" t="s">
        <v>294</v>
      </c>
      <c r="L50" s="6">
        <f>'Gross Wall Calculations (6)'!AS3</f>
        <v>34</v>
      </c>
      <c r="M50" s="70" t="s">
        <v>226</v>
      </c>
      <c r="N50" s="43">
        <f>H50*J50*L50</f>
        <v>278.45999999999998</v>
      </c>
      <c r="O50" s="4" t="s">
        <v>1</v>
      </c>
      <c r="P50" s="7"/>
      <c r="S50" s="114"/>
      <c r="U50" s="290"/>
      <c r="V50" s="291"/>
      <c r="W50" s="291"/>
      <c r="X50" s="28"/>
      <c r="Y50" s="270"/>
      <c r="Z50" s="292"/>
      <c r="AA50" s="85"/>
      <c r="AB50" s="28"/>
    </row>
    <row r="51" spans="1:28" ht="11.1" customHeight="1">
      <c r="A51" s="72" t="str">
        <f>'Gross Wall Calculations (6)'!A12</f>
        <v>35/F</v>
      </c>
      <c r="C51" s="4"/>
      <c r="D51" s="4"/>
      <c r="E51" s="4"/>
      <c r="H51" s="8">
        <v>2.6</v>
      </c>
      <c r="I51" s="6" t="s">
        <v>294</v>
      </c>
      <c r="J51" s="43">
        <f>'Gross Wall Calculations (6)'!AP4</f>
        <v>3.15</v>
      </c>
      <c r="K51" s="6" t="s">
        <v>285</v>
      </c>
      <c r="L51" s="6">
        <f>'Gross Wall Calculations (6)'!AS4</f>
        <v>1</v>
      </c>
      <c r="M51" s="70" t="s">
        <v>295</v>
      </c>
      <c r="N51" s="43">
        <f t="shared" ref="N51:N52" si="0">H51*J51*L51</f>
        <v>8.19</v>
      </c>
      <c r="O51" s="4" t="s">
        <v>1</v>
      </c>
      <c r="P51" s="7"/>
      <c r="S51" s="114"/>
      <c r="U51" s="290"/>
      <c r="V51" s="291"/>
      <c r="W51" s="291"/>
      <c r="X51" s="28"/>
      <c r="Y51" s="270"/>
      <c r="Z51" s="292"/>
      <c r="AA51" s="85"/>
      <c r="AB51" s="28"/>
    </row>
    <row r="52" spans="1:28" ht="11.1" customHeight="1">
      <c r="A52" s="72" t="str">
        <f>'Gross Wall Calculations (6)'!A13</f>
        <v>36/F</v>
      </c>
      <c r="C52" s="4"/>
      <c r="D52" s="4"/>
      <c r="E52" s="4"/>
      <c r="H52" s="8">
        <v>2.1</v>
      </c>
      <c r="I52" s="6" t="s">
        <v>296</v>
      </c>
      <c r="J52" s="43">
        <f>'Gross Wall Calculations (6)'!AP5</f>
        <v>3.5</v>
      </c>
      <c r="K52" s="6" t="s">
        <v>293</v>
      </c>
      <c r="L52" s="6">
        <f>'Gross Wall Calculations (6)'!AS5</f>
        <v>1</v>
      </c>
      <c r="M52" s="70" t="s">
        <v>297</v>
      </c>
      <c r="N52" s="43">
        <f t="shared" si="0"/>
        <v>7.3500000000000005</v>
      </c>
      <c r="O52" s="4" t="s">
        <v>1</v>
      </c>
      <c r="P52" s="7"/>
      <c r="S52" s="114"/>
      <c r="U52" s="290"/>
      <c r="V52" s="291"/>
      <c r="W52" s="291"/>
      <c r="X52" s="28"/>
      <c r="Y52" s="270"/>
      <c r="Z52" s="292"/>
      <c r="AA52" s="85"/>
      <c r="AB52" s="28"/>
    </row>
    <row r="53" spans="1:28" ht="7.5" customHeight="1">
      <c r="A53" s="72"/>
      <c r="C53" s="4"/>
      <c r="D53" s="4"/>
      <c r="E53" s="4"/>
      <c r="H53" s="8"/>
      <c r="I53" s="6"/>
      <c r="J53" s="43"/>
      <c r="K53" s="6"/>
      <c r="L53" s="6"/>
      <c r="M53" s="70"/>
      <c r="N53" s="43"/>
      <c r="S53" s="114"/>
      <c r="U53" s="290"/>
      <c r="V53" s="291"/>
      <c r="W53" s="291"/>
      <c r="X53" s="28"/>
      <c r="Y53" s="270"/>
      <c r="Z53" s="292"/>
      <c r="AA53" s="85"/>
      <c r="AB53" s="28"/>
    </row>
    <row r="54" spans="1:28" ht="6" customHeight="1">
      <c r="A54" s="72"/>
      <c r="C54" s="4"/>
      <c r="D54" s="4"/>
      <c r="E54" s="4"/>
      <c r="H54" s="8"/>
      <c r="I54" s="6"/>
      <c r="J54" s="43"/>
      <c r="K54" s="6"/>
      <c r="L54" s="6"/>
      <c r="M54" s="70"/>
      <c r="N54" s="43"/>
      <c r="P54" s="7"/>
      <c r="S54" s="114"/>
      <c r="U54" s="290"/>
      <c r="V54" s="291"/>
      <c r="W54" s="291"/>
      <c r="X54" s="28"/>
      <c r="Y54" s="270"/>
      <c r="Z54" s="292"/>
      <c r="AA54" s="85"/>
      <c r="AB54" s="28"/>
    </row>
    <row r="55" spans="1:28" ht="11.1" customHeight="1">
      <c r="A55" s="57" t="s">
        <v>3</v>
      </c>
      <c r="C55" s="81" t="s">
        <v>721</v>
      </c>
      <c r="D55" s="488">
        <f>Q6</f>
        <v>1209.375</v>
      </c>
      <c r="E55" s="488"/>
      <c r="F55" s="488"/>
      <c r="G55" s="488"/>
      <c r="H55" s="488"/>
      <c r="I55" s="5" t="s">
        <v>722</v>
      </c>
      <c r="J55" s="488">
        <f>Q3</f>
        <v>2292.0974999999999</v>
      </c>
      <c r="K55" s="489"/>
      <c r="L55" s="489"/>
      <c r="M55" s="489"/>
      <c r="N55" s="489"/>
      <c r="O55" s="489"/>
      <c r="P55" s="7" t="s">
        <v>0</v>
      </c>
      <c r="Q55" s="92">
        <f>Q6/Q3</f>
        <v>0.52762807864848682</v>
      </c>
      <c r="S55" s="114"/>
      <c r="U55" s="290"/>
      <c r="V55" s="291"/>
      <c r="W55" s="291"/>
      <c r="X55" s="28"/>
      <c r="Y55" s="270"/>
      <c r="Z55" s="292"/>
      <c r="AA55" s="85"/>
      <c r="AB55" s="28"/>
    </row>
    <row r="56" spans="1:28" ht="3.75" customHeight="1">
      <c r="N56" s="59"/>
      <c r="O56" s="28"/>
      <c r="P56" s="28"/>
      <c r="Q56" s="28"/>
      <c r="R56" s="28"/>
      <c r="S56" s="114"/>
      <c r="U56" s="290"/>
      <c r="V56" s="291"/>
      <c r="W56" s="291"/>
      <c r="X56" s="28"/>
      <c r="Y56" s="270"/>
      <c r="Z56" s="292"/>
      <c r="AA56" s="85"/>
      <c r="AB56" s="28"/>
    </row>
    <row r="57" spans="1:28" ht="11.1" customHeight="1">
      <c r="A57" s="115"/>
      <c r="C57" s="43"/>
      <c r="D57" s="11"/>
      <c r="E57" s="43"/>
      <c r="F57" s="6"/>
      <c r="G57" s="43"/>
      <c r="N57" s="59"/>
      <c r="O57" s="28"/>
      <c r="P57" s="28"/>
      <c r="Q57" s="28"/>
      <c r="R57" s="28"/>
      <c r="S57" s="114"/>
      <c r="U57" s="290"/>
      <c r="V57" s="291"/>
      <c r="W57" s="291"/>
      <c r="X57" s="28"/>
      <c r="Y57" s="270"/>
      <c r="Z57" s="292"/>
      <c r="AA57" s="85"/>
      <c r="AB57" s="28"/>
    </row>
    <row r="58" spans="1:28" ht="11.1" customHeight="1">
      <c r="A58" s="115"/>
      <c r="C58" s="43"/>
      <c r="D58" s="11"/>
      <c r="E58" s="43"/>
      <c r="F58" s="6"/>
      <c r="G58" s="43"/>
      <c r="U58" s="290"/>
      <c r="V58" s="291"/>
      <c r="W58" s="291"/>
      <c r="X58" s="28"/>
      <c r="Y58" s="270"/>
      <c r="Z58" s="292"/>
      <c r="AA58" s="85"/>
      <c r="AB58" s="28"/>
    </row>
    <row r="59" spans="1:28" ht="11.1" customHeight="1">
      <c r="U59" s="290"/>
      <c r="V59" s="291"/>
      <c r="W59" s="291"/>
      <c r="X59" s="28"/>
      <c r="Y59" s="270"/>
      <c r="Z59" s="292"/>
      <c r="AA59" s="85"/>
      <c r="AB59" s="28"/>
    </row>
    <row r="60" spans="1:28" ht="11.1" customHeight="1">
      <c r="T60" s="89"/>
    </row>
    <row r="61" spans="1:28" ht="11.1" customHeight="1">
      <c r="C61" s="4"/>
      <c r="D61" s="4"/>
      <c r="E61" s="4"/>
      <c r="H61" s="4"/>
      <c r="L61" s="4"/>
      <c r="M61" s="4"/>
      <c r="T61" s="89"/>
    </row>
    <row r="62" spans="1:28" ht="11.1" customHeight="1">
      <c r="C62" s="4"/>
      <c r="D62" s="4"/>
      <c r="E62" s="4"/>
      <c r="H62" s="4"/>
      <c r="L62" s="4"/>
      <c r="M62" s="4"/>
      <c r="T62" s="28"/>
      <c r="U62" s="72"/>
      <c r="V62" s="8"/>
      <c r="W62" s="43"/>
      <c r="X62" s="11"/>
      <c r="Y62" s="43"/>
      <c r="Z62" s="11"/>
    </row>
    <row r="63" spans="1:28" ht="11.1" customHeight="1">
      <c r="C63" s="4"/>
      <c r="D63" s="4"/>
      <c r="E63" s="4"/>
      <c r="H63" s="4"/>
      <c r="L63" s="4"/>
      <c r="M63" s="4"/>
      <c r="T63" s="28"/>
      <c r="U63" s="72"/>
      <c r="V63" s="8"/>
      <c r="W63" s="43"/>
      <c r="X63" s="11"/>
      <c r="Y63" s="43"/>
      <c r="Z63" s="11"/>
    </row>
    <row r="64" spans="1:28" ht="11.1" customHeight="1">
      <c r="C64" s="4"/>
      <c r="D64" s="4"/>
      <c r="E64" s="4"/>
      <c r="H64" s="4"/>
      <c r="L64" s="4"/>
      <c r="M64" s="4"/>
      <c r="T64" s="28"/>
      <c r="U64" s="72"/>
      <c r="V64" s="8"/>
    </row>
    <row r="65" spans="1:20" ht="12.75">
      <c r="C65" s="4"/>
      <c r="D65" s="4"/>
      <c r="E65" s="4"/>
      <c r="H65" s="4"/>
      <c r="L65" s="4"/>
      <c r="M65" s="4"/>
      <c r="T65" s="28"/>
    </row>
    <row r="66" spans="1:20" ht="12.75">
      <c r="C66" s="4"/>
      <c r="D66" s="4"/>
      <c r="E66" s="4"/>
      <c r="H66" s="4"/>
      <c r="L66" s="4"/>
      <c r="M66" s="4"/>
      <c r="T66" s="28"/>
    </row>
    <row r="67" spans="1:20" ht="12.75">
      <c r="C67" s="4"/>
      <c r="D67" s="4"/>
      <c r="E67" s="4"/>
      <c r="H67" s="4"/>
      <c r="L67" s="4"/>
      <c r="M67" s="4"/>
      <c r="T67" s="28"/>
    </row>
    <row r="68" spans="1:20">
      <c r="F68" s="6"/>
      <c r="G68" s="43"/>
      <c r="T68" s="28"/>
    </row>
    <row r="69" spans="1:20">
      <c r="A69" s="85"/>
      <c r="B69" s="85"/>
      <c r="H69" s="86"/>
      <c r="I69" s="28"/>
      <c r="J69" s="28"/>
      <c r="K69" s="28"/>
      <c r="L69" s="270"/>
      <c r="M69" s="58"/>
      <c r="N69" s="28"/>
      <c r="O69" s="28"/>
      <c r="P69" s="28"/>
      <c r="Q69" s="28"/>
      <c r="R69" s="28"/>
      <c r="S69" s="28"/>
      <c r="T69" s="28"/>
    </row>
    <row r="70" spans="1:20">
      <c r="A70" s="31"/>
      <c r="B70" s="31"/>
      <c r="H70" s="33"/>
      <c r="I70" s="87"/>
      <c r="J70" s="88"/>
      <c r="K70" s="88"/>
      <c r="L70" s="270"/>
      <c r="M70" s="58"/>
      <c r="N70" s="28"/>
      <c r="O70" s="28"/>
      <c r="P70" s="28"/>
      <c r="Q70" s="28"/>
      <c r="R70" s="28"/>
      <c r="S70" s="28"/>
      <c r="T70" s="28"/>
    </row>
    <row r="71" spans="1:20">
      <c r="A71" s="31"/>
      <c r="B71" s="31"/>
      <c r="H71" s="33"/>
      <c r="I71" s="87"/>
      <c r="J71" s="31"/>
      <c r="K71" s="31"/>
      <c r="L71" s="270"/>
      <c r="M71" s="58"/>
      <c r="N71" s="28"/>
      <c r="O71" s="28"/>
      <c r="P71" s="28"/>
      <c r="Q71" s="28"/>
      <c r="R71" s="28"/>
      <c r="S71" s="28"/>
      <c r="T71" s="28"/>
    </row>
    <row r="72" spans="1:20">
      <c r="A72" s="31"/>
      <c r="B72" s="31"/>
      <c r="H72" s="33"/>
      <c r="I72" s="87"/>
      <c r="J72" s="31"/>
      <c r="K72" s="31"/>
      <c r="L72" s="270"/>
      <c r="M72" s="96"/>
      <c r="N72" s="28"/>
      <c r="O72" s="28"/>
      <c r="P72" s="28"/>
      <c r="Q72" s="28"/>
      <c r="R72" s="28"/>
      <c r="S72" s="28"/>
      <c r="T72" s="28"/>
    </row>
    <row r="73" spans="1:20">
      <c r="A73" s="28"/>
      <c r="B73" s="28"/>
      <c r="H73" s="33"/>
      <c r="I73" s="28"/>
      <c r="J73" s="28"/>
      <c r="K73" s="28"/>
      <c r="L73" s="270"/>
      <c r="M73" s="58"/>
      <c r="N73" s="28"/>
      <c r="O73" s="28"/>
      <c r="P73" s="28"/>
      <c r="Q73" s="28"/>
      <c r="R73" s="28"/>
      <c r="S73" s="28"/>
      <c r="T73" s="28"/>
    </row>
    <row r="74" spans="1:20">
      <c r="A74" s="85"/>
      <c r="B74" s="85"/>
      <c r="H74" s="86"/>
      <c r="I74" s="28"/>
      <c r="J74" s="28"/>
      <c r="K74" s="28"/>
      <c r="L74" s="270"/>
      <c r="M74" s="58"/>
      <c r="N74" s="28"/>
      <c r="O74" s="28"/>
      <c r="P74" s="28"/>
      <c r="Q74" s="28"/>
      <c r="R74" s="28"/>
      <c r="S74" s="28"/>
      <c r="T74" s="28"/>
    </row>
    <row r="75" spans="1:20">
      <c r="A75" s="31"/>
      <c r="B75" s="31"/>
      <c r="H75" s="33"/>
      <c r="I75" s="87"/>
      <c r="J75" s="88"/>
      <c r="K75" s="88"/>
      <c r="L75" s="270"/>
      <c r="M75" s="58"/>
      <c r="N75" s="28"/>
      <c r="O75" s="28"/>
      <c r="P75" s="28"/>
      <c r="Q75" s="28"/>
      <c r="R75" s="28"/>
      <c r="S75" s="28"/>
      <c r="T75" s="28"/>
    </row>
    <row r="76" spans="1:20">
      <c r="A76" s="31"/>
      <c r="B76" s="31"/>
      <c r="H76" s="33"/>
      <c r="I76" s="87"/>
      <c r="J76" s="31"/>
      <c r="K76" s="31"/>
      <c r="L76" s="270"/>
      <c r="M76" s="58"/>
      <c r="N76" s="28"/>
      <c r="O76" s="28"/>
      <c r="P76" s="28"/>
      <c r="Q76" s="28"/>
      <c r="R76" s="28"/>
      <c r="S76" s="28"/>
      <c r="T76" s="28"/>
    </row>
    <row r="77" spans="1:20">
      <c r="A77" s="31"/>
      <c r="B77" s="31"/>
      <c r="H77" s="33"/>
      <c r="I77" s="87"/>
      <c r="J77" s="31"/>
      <c r="K77" s="31"/>
      <c r="L77" s="270"/>
      <c r="M77" s="96"/>
      <c r="N77" s="28"/>
      <c r="O77" s="28"/>
      <c r="P77" s="28"/>
      <c r="Q77" s="28"/>
      <c r="R77" s="28"/>
      <c r="S77" s="28"/>
      <c r="T77" s="28"/>
    </row>
    <row r="78" spans="1:20">
      <c r="A78" s="28"/>
      <c r="B78" s="28"/>
      <c r="H78" s="33"/>
      <c r="I78" s="28"/>
      <c r="J78" s="28"/>
      <c r="K78" s="28"/>
      <c r="L78" s="270"/>
      <c r="M78" s="58"/>
      <c r="N78" s="28"/>
      <c r="O78" s="28"/>
      <c r="P78" s="28"/>
      <c r="Q78" s="28"/>
      <c r="R78" s="28"/>
      <c r="S78" s="28"/>
      <c r="T78" s="28"/>
    </row>
    <row r="79" spans="1:20">
      <c r="A79" s="85"/>
      <c r="B79" s="85"/>
      <c r="H79" s="86"/>
      <c r="I79" s="28"/>
      <c r="J79" s="28"/>
      <c r="K79" s="28"/>
      <c r="L79" s="270"/>
      <c r="M79" s="58"/>
      <c r="N79" s="28"/>
      <c r="O79" s="28"/>
      <c r="P79" s="28"/>
      <c r="Q79" s="28"/>
      <c r="R79" s="28"/>
      <c r="S79" s="28"/>
      <c r="T79" s="28"/>
    </row>
    <row r="80" spans="1:20">
      <c r="A80" s="31"/>
      <c r="B80" s="31"/>
      <c r="H80" s="33"/>
      <c r="I80" s="87"/>
      <c r="J80" s="88"/>
      <c r="K80" s="88"/>
      <c r="L80" s="270"/>
      <c r="M80" s="58"/>
      <c r="N80" s="28"/>
      <c r="O80" s="28"/>
      <c r="P80" s="28"/>
      <c r="Q80" s="28"/>
      <c r="R80" s="28"/>
      <c r="S80" s="28"/>
      <c r="T80" s="28"/>
    </row>
    <row r="81" spans="1:20">
      <c r="A81" s="31"/>
      <c r="B81" s="31"/>
      <c r="H81" s="33"/>
      <c r="I81" s="87"/>
      <c r="J81" s="31"/>
      <c r="K81" s="31"/>
      <c r="L81" s="270"/>
      <c r="M81" s="58"/>
      <c r="N81" s="28"/>
      <c r="O81" s="28"/>
      <c r="P81" s="28"/>
      <c r="Q81" s="28"/>
      <c r="R81" s="28"/>
      <c r="S81" s="28"/>
      <c r="T81" s="28"/>
    </row>
    <row r="82" spans="1:20">
      <c r="A82" s="31"/>
      <c r="B82" s="31"/>
      <c r="H82" s="33"/>
      <c r="I82" s="87"/>
      <c r="J82" s="31"/>
      <c r="K82" s="31"/>
      <c r="L82" s="270"/>
      <c r="M82" s="96"/>
      <c r="N82" s="28"/>
      <c r="O82" s="28"/>
      <c r="P82" s="28"/>
      <c r="Q82" s="28"/>
      <c r="R82" s="28"/>
      <c r="S82" s="28"/>
      <c r="T82" s="28"/>
    </row>
    <row r="83" spans="1:20">
      <c r="A83" s="28"/>
      <c r="B83" s="28"/>
      <c r="H83" s="33"/>
      <c r="I83" s="28"/>
      <c r="J83" s="28"/>
      <c r="K83" s="28"/>
      <c r="L83" s="270"/>
      <c r="M83" s="58"/>
      <c r="N83" s="28"/>
      <c r="O83" s="28"/>
      <c r="P83" s="28"/>
      <c r="Q83" s="28"/>
      <c r="R83" s="28"/>
      <c r="S83" s="28"/>
      <c r="T83" s="28"/>
    </row>
    <row r="84" spans="1:20">
      <c r="A84" s="85"/>
      <c r="B84" s="85"/>
      <c r="H84" s="86"/>
      <c r="I84" s="28"/>
      <c r="J84" s="28"/>
      <c r="K84" s="28"/>
      <c r="L84" s="270"/>
      <c r="M84" s="58"/>
      <c r="N84" s="28"/>
      <c r="O84" s="28"/>
      <c r="P84" s="28"/>
      <c r="Q84" s="28"/>
      <c r="R84" s="28"/>
      <c r="S84" s="28"/>
      <c r="T84" s="28"/>
    </row>
    <row r="85" spans="1:20">
      <c r="A85" s="31"/>
      <c r="B85" s="31"/>
      <c r="H85" s="33"/>
      <c r="I85" s="87"/>
      <c r="J85" s="88"/>
      <c r="K85" s="88"/>
      <c r="L85" s="270"/>
      <c r="M85" s="58"/>
      <c r="N85" s="28"/>
      <c r="O85" s="28"/>
      <c r="P85" s="28"/>
      <c r="Q85" s="28"/>
      <c r="R85" s="28"/>
      <c r="S85" s="28"/>
      <c r="T85" s="28"/>
    </row>
    <row r="86" spans="1:20">
      <c r="A86" s="31"/>
      <c r="B86" s="31"/>
      <c r="H86" s="33"/>
      <c r="I86" s="87"/>
      <c r="J86" s="31"/>
      <c r="K86" s="31"/>
      <c r="L86" s="270"/>
      <c r="M86" s="58"/>
      <c r="N86" s="28"/>
      <c r="O86" s="28"/>
      <c r="P86" s="28"/>
      <c r="Q86" s="28"/>
      <c r="R86" s="28"/>
      <c r="S86" s="28"/>
      <c r="T86" s="28"/>
    </row>
    <row r="87" spans="1:20">
      <c r="A87" s="31"/>
      <c r="B87" s="31"/>
      <c r="H87" s="33"/>
      <c r="I87" s="87"/>
      <c r="J87" s="31"/>
      <c r="K87" s="31"/>
      <c r="L87" s="270"/>
      <c r="M87" s="96"/>
      <c r="N87" s="28"/>
      <c r="O87" s="28"/>
      <c r="P87" s="28"/>
      <c r="Q87" s="28"/>
      <c r="R87" s="28"/>
      <c r="S87" s="28"/>
      <c r="T87" s="28"/>
    </row>
    <row r="88" spans="1:20">
      <c r="A88" s="28"/>
      <c r="B88" s="28"/>
      <c r="H88" s="33"/>
      <c r="I88" s="28"/>
      <c r="J88" s="28"/>
      <c r="K88" s="28"/>
      <c r="L88" s="270"/>
      <c r="M88" s="58"/>
      <c r="N88" s="28"/>
      <c r="O88" s="28"/>
      <c r="P88" s="28"/>
      <c r="Q88" s="28"/>
      <c r="R88" s="28"/>
      <c r="S88" s="28"/>
      <c r="T88" s="28"/>
    </row>
    <row r="89" spans="1:20">
      <c r="A89" s="31"/>
      <c r="B89" s="28"/>
      <c r="H89" s="33"/>
      <c r="I89" s="28"/>
      <c r="J89" s="28"/>
      <c r="K89" s="28"/>
      <c r="L89" s="270"/>
      <c r="M89" s="58"/>
      <c r="N89" s="28"/>
      <c r="O89" s="28"/>
      <c r="P89" s="28"/>
      <c r="Q89" s="28"/>
      <c r="R89" s="28"/>
      <c r="S89" s="28"/>
      <c r="T89" s="28"/>
    </row>
    <row r="90" spans="1:20">
      <c r="A90" s="28"/>
      <c r="B90" s="31"/>
      <c r="H90" s="33"/>
      <c r="I90" s="87"/>
      <c r="J90" s="31"/>
      <c r="K90" s="31"/>
      <c r="L90" s="270"/>
      <c r="M90" s="58"/>
      <c r="N90" s="28"/>
      <c r="O90" s="28"/>
      <c r="P90" s="28"/>
      <c r="Q90" s="28"/>
      <c r="R90" s="28"/>
      <c r="S90" s="28"/>
      <c r="T90" s="28"/>
    </row>
    <row r="91" spans="1:20">
      <c r="A91" s="28"/>
      <c r="B91" s="31"/>
      <c r="H91" s="33"/>
      <c r="I91" s="87"/>
      <c r="J91" s="31"/>
      <c r="K91" s="31"/>
      <c r="L91" s="270"/>
      <c r="M91" s="58"/>
      <c r="N91" s="28"/>
      <c r="O91" s="28"/>
      <c r="P91" s="28"/>
      <c r="Q91" s="28"/>
      <c r="R91" s="28"/>
      <c r="S91" s="28"/>
      <c r="T91" s="28"/>
    </row>
    <row r="92" spans="1:20">
      <c r="A92" s="28"/>
      <c r="B92" s="28"/>
      <c r="H92" s="33"/>
      <c r="I92" s="28"/>
      <c r="J92" s="28"/>
      <c r="K92" s="28"/>
      <c r="L92" s="270"/>
      <c r="M92" s="58"/>
      <c r="N92" s="28"/>
      <c r="O92" s="28"/>
      <c r="P92" s="28"/>
      <c r="Q92" s="28"/>
      <c r="R92" s="28"/>
      <c r="S92" s="28"/>
      <c r="T92" s="28"/>
    </row>
    <row r="93" spans="1:20">
      <c r="A93" s="28"/>
      <c r="B93" s="28"/>
      <c r="H93" s="33"/>
      <c r="I93" s="28"/>
      <c r="J93" s="28"/>
      <c r="K93" s="28"/>
      <c r="L93" s="270"/>
      <c r="M93" s="58"/>
      <c r="N93" s="28"/>
      <c r="O93" s="28"/>
      <c r="P93" s="28"/>
      <c r="Q93" s="28"/>
      <c r="R93" s="28"/>
      <c r="S93" s="28"/>
      <c r="T93" s="28"/>
    </row>
    <row r="94" spans="1:20">
      <c r="A94" s="31"/>
      <c r="B94" s="28"/>
      <c r="H94" s="33"/>
      <c r="I94" s="28"/>
      <c r="J94" s="28"/>
      <c r="K94" s="28"/>
      <c r="L94" s="270"/>
      <c r="M94" s="58"/>
      <c r="N94" s="28"/>
      <c r="O94" s="28"/>
      <c r="P94" s="28"/>
      <c r="Q94" s="28"/>
      <c r="R94" s="28"/>
      <c r="S94" s="28"/>
      <c r="T94" s="28"/>
    </row>
    <row r="95" spans="1:20">
      <c r="A95" s="28"/>
      <c r="B95" s="31"/>
      <c r="H95" s="33"/>
      <c r="I95" s="87"/>
      <c r="J95" s="31"/>
      <c r="K95" s="31"/>
      <c r="L95" s="270"/>
      <c r="M95" s="58"/>
      <c r="N95" s="28"/>
      <c r="O95" s="28"/>
      <c r="P95" s="28"/>
      <c r="Q95" s="28"/>
      <c r="R95" s="28"/>
      <c r="S95" s="28"/>
      <c r="T95" s="28"/>
    </row>
    <row r="96" spans="1:20">
      <c r="A96" s="28"/>
      <c r="B96" s="31"/>
      <c r="H96" s="33"/>
      <c r="I96" s="87"/>
      <c r="J96" s="31"/>
      <c r="K96" s="31"/>
      <c r="L96" s="270"/>
      <c r="M96" s="58"/>
      <c r="N96" s="28"/>
      <c r="O96" s="28"/>
      <c r="P96" s="28"/>
      <c r="Q96" s="28"/>
      <c r="R96" s="28"/>
      <c r="S96" s="28"/>
      <c r="T96" s="28"/>
    </row>
    <row r="97" spans="1:20">
      <c r="A97" s="28"/>
      <c r="B97" s="28"/>
      <c r="H97" s="33"/>
      <c r="I97" s="28"/>
      <c r="J97" s="28"/>
      <c r="K97" s="28"/>
      <c r="L97" s="270"/>
      <c r="M97" s="58"/>
      <c r="N97" s="28"/>
      <c r="O97" s="28"/>
      <c r="P97" s="28"/>
      <c r="Q97" s="28"/>
      <c r="R97" s="28"/>
      <c r="S97" s="28"/>
      <c r="T97" s="28"/>
    </row>
    <row r="98" spans="1:20">
      <c r="A98" s="28"/>
      <c r="B98" s="28"/>
      <c r="H98" s="33"/>
      <c r="I98" s="28"/>
      <c r="J98" s="28"/>
      <c r="K98" s="28"/>
      <c r="L98" s="270"/>
      <c r="M98" s="58"/>
      <c r="N98" s="28"/>
      <c r="O98" s="28"/>
      <c r="P98" s="28"/>
      <c r="Q98" s="28"/>
      <c r="R98" s="28"/>
      <c r="S98" s="28"/>
      <c r="T98" s="28"/>
    </row>
  </sheetData>
  <mergeCells count="27">
    <mergeCell ref="D55:H55"/>
    <mergeCell ref="J55:O55"/>
    <mergeCell ref="AA46:AA47"/>
    <mergeCell ref="V22:Z22"/>
    <mergeCell ref="AA22:AB22"/>
    <mergeCell ref="U31:W32"/>
    <mergeCell ref="Y31:Y32"/>
    <mergeCell ref="Z31:Z32"/>
    <mergeCell ref="AA31:AA32"/>
    <mergeCell ref="AA35:AB35"/>
    <mergeCell ref="U46:W47"/>
    <mergeCell ref="Y8:Z8"/>
    <mergeCell ref="Y10:Z10"/>
    <mergeCell ref="Y11:Z11"/>
    <mergeCell ref="Y46:Y47"/>
    <mergeCell ref="Z46:Z47"/>
    <mergeCell ref="Y12:Z12"/>
    <mergeCell ref="Y9:Z9"/>
    <mergeCell ref="D17:E17"/>
    <mergeCell ref="G17:H17"/>
    <mergeCell ref="D24:E24"/>
    <mergeCell ref="G24:H24"/>
    <mergeCell ref="V8:X8"/>
    <mergeCell ref="V10:X10"/>
    <mergeCell ref="V12:X12"/>
    <mergeCell ref="V9:X9"/>
    <mergeCell ref="V11:X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1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38"/>
  <sheetViews>
    <sheetView view="pageBreakPreview" zoomScaleNormal="100" zoomScaleSheetLayoutView="100" workbookViewId="0">
      <selection activeCell="A2" sqref="A2"/>
    </sheetView>
  </sheetViews>
  <sheetFormatPr defaultRowHeight="16.5"/>
  <cols>
    <col min="1" max="1" width="20.7109375" style="177" customWidth="1"/>
    <col min="2" max="2" width="10.7109375" style="177" customWidth="1"/>
    <col min="3" max="5" width="11.7109375" style="177" customWidth="1"/>
    <col min="6" max="6" width="2.7109375" style="177" customWidth="1"/>
    <col min="7" max="7" width="25.7109375" style="177" customWidth="1"/>
    <col min="8" max="8" width="7.42578125" style="177" customWidth="1"/>
    <col min="9" max="9" width="7.140625" style="177" customWidth="1"/>
    <col min="10" max="10" width="6.85546875" style="177" customWidth="1"/>
    <col min="11" max="11" width="7.140625" style="177" customWidth="1"/>
    <col min="12" max="12" width="7.42578125" style="177" customWidth="1"/>
    <col min="13" max="15" width="7.28515625" style="177" customWidth="1"/>
    <col min="16" max="16384" width="9.140625" style="177"/>
  </cols>
  <sheetData>
    <row r="1" spans="1:15" ht="15" customHeight="1">
      <c r="A1" s="176" t="s">
        <v>744</v>
      </c>
      <c r="C1" s="178"/>
      <c r="E1" s="179"/>
    </row>
    <row r="2" spans="1:15" ht="15" customHeight="1">
      <c r="A2" s="176" t="s">
        <v>359</v>
      </c>
      <c r="C2" s="178"/>
      <c r="E2" s="179"/>
    </row>
    <row r="3" spans="1:15" ht="12.95" customHeight="1">
      <c r="A3" s="176"/>
      <c r="B3" s="178"/>
      <c r="C3" s="178"/>
    </row>
    <row r="4" spans="1:15" s="55" customFormat="1" ht="12.95" customHeight="1">
      <c r="A4" s="4" t="s">
        <v>358</v>
      </c>
      <c r="B4" s="3">
        <v>11</v>
      </c>
      <c r="C4" s="4"/>
      <c r="D4" s="2" t="s">
        <v>357</v>
      </c>
      <c r="E4" s="3" t="s">
        <v>355</v>
      </c>
    </row>
    <row r="5" spans="1:15" s="55" customFormat="1" ht="12.95" customHeight="1" thickBot="1">
      <c r="A5" s="4" t="s">
        <v>356</v>
      </c>
      <c r="B5" s="66" t="s">
        <v>355</v>
      </c>
      <c r="C5" s="66"/>
      <c r="D5" s="66"/>
      <c r="E5" s="66"/>
    </row>
    <row r="6" spans="1:15" s="55" customFormat="1" ht="12.95" customHeight="1" thickBot="1">
      <c r="A6" s="4"/>
      <c r="B6" s="28"/>
      <c r="C6" s="28"/>
      <c r="D6" s="28"/>
      <c r="E6" s="28"/>
      <c r="G6" s="307" t="s">
        <v>354</v>
      </c>
      <c r="H6" s="306"/>
      <c r="I6" s="306"/>
      <c r="J6" s="306"/>
      <c r="K6" s="306"/>
      <c r="L6" s="306"/>
      <c r="M6" s="306"/>
      <c r="N6" s="306"/>
      <c r="O6" s="195"/>
    </row>
    <row r="7" spans="1:15" s="55" customFormat="1" ht="12.95" customHeight="1">
      <c r="A7" s="4" t="s">
        <v>353</v>
      </c>
      <c r="B7" s="3" t="s">
        <v>352</v>
      </c>
      <c r="C7" s="4"/>
      <c r="D7" s="2" t="s">
        <v>351</v>
      </c>
      <c r="E7" s="184">
        <f>'Gross Wall Calculations (6)'!AT26</f>
        <v>2292.0974999999999</v>
      </c>
      <c r="G7" s="199" t="s">
        <v>337</v>
      </c>
      <c r="H7" s="200"/>
      <c r="I7" s="523" t="s">
        <v>336</v>
      </c>
      <c r="J7" s="519"/>
      <c r="K7" s="519"/>
      <c r="L7" s="519"/>
      <c r="M7" s="519"/>
      <c r="N7" s="519"/>
      <c r="O7" s="305"/>
    </row>
    <row r="8" spans="1:15" s="55" customFormat="1" ht="12.95" customHeight="1" thickBot="1">
      <c r="A8" s="4" t="s">
        <v>350</v>
      </c>
      <c r="B8" s="184">
        <f>'Gross Glazing Calculations (7)'!AT27/'RTTV-wall 1 (11)'!E7</f>
        <v>0.52762807864848682</v>
      </c>
      <c r="C8" s="4"/>
      <c r="D8" s="2" t="s">
        <v>349</v>
      </c>
      <c r="E8" s="187">
        <f>'North (10)'!X3</f>
        <v>0.79</v>
      </c>
      <c r="G8" s="188" t="s">
        <v>335</v>
      </c>
      <c r="H8" s="189" t="s">
        <v>334</v>
      </c>
      <c r="I8" s="189" t="s">
        <v>333</v>
      </c>
      <c r="J8" s="189" t="s">
        <v>332</v>
      </c>
      <c r="K8" s="189" t="s">
        <v>331</v>
      </c>
      <c r="L8" s="189" t="s">
        <v>330</v>
      </c>
      <c r="M8" s="189" t="s">
        <v>329</v>
      </c>
      <c r="N8" s="189" t="s">
        <v>328</v>
      </c>
      <c r="O8" s="190" t="s">
        <v>327</v>
      </c>
    </row>
    <row r="9" spans="1:15" s="55" customFormat="1" ht="12.95" customHeight="1" thickBot="1">
      <c r="B9" s="304"/>
      <c r="D9" s="56"/>
      <c r="E9" s="111"/>
      <c r="G9" s="191" t="s">
        <v>326</v>
      </c>
      <c r="H9" s="192"/>
      <c r="I9" s="193" t="s">
        <v>325</v>
      </c>
      <c r="J9" s="193" t="s">
        <v>325</v>
      </c>
      <c r="K9" s="193" t="s">
        <v>325</v>
      </c>
      <c r="L9" s="193" t="s">
        <v>325</v>
      </c>
      <c r="M9" s="193" t="s">
        <v>159</v>
      </c>
      <c r="N9" s="193" t="s">
        <v>159</v>
      </c>
      <c r="O9" s="193" t="s">
        <v>159</v>
      </c>
    </row>
    <row r="10" spans="1:15" ht="12.95" customHeight="1" thickBot="1">
      <c r="A10" s="496" t="s">
        <v>348</v>
      </c>
      <c r="B10" s="497"/>
      <c r="C10" s="497"/>
      <c r="D10" s="497"/>
      <c r="E10" s="498"/>
      <c r="G10" s="196" t="s">
        <v>314</v>
      </c>
      <c r="H10" s="197" t="s">
        <v>313</v>
      </c>
      <c r="I10" s="198">
        <v>6.0000000000000001E-3</v>
      </c>
      <c r="J10" s="198">
        <v>6.0000000000000001E-3</v>
      </c>
      <c r="K10" s="198">
        <v>6.0000000000000001E-3</v>
      </c>
      <c r="L10" s="198">
        <v>6.0000000000000001E-3</v>
      </c>
      <c r="M10" s="443">
        <v>6.0000000000000001E-3</v>
      </c>
      <c r="N10" s="443">
        <v>6.0000000000000001E-3</v>
      </c>
      <c r="O10" s="443">
        <v>6.0000000000000001E-3</v>
      </c>
    </row>
    <row r="11" spans="1:15" s="122" customFormat="1" ht="12.95" customHeight="1">
      <c r="A11" s="499" t="s">
        <v>337</v>
      </c>
      <c r="B11" s="500"/>
      <c r="C11" s="501" t="s">
        <v>336</v>
      </c>
      <c r="D11" s="502"/>
      <c r="E11" s="503"/>
      <c r="G11" s="201" t="s">
        <v>324</v>
      </c>
      <c r="H11" s="197" t="s">
        <v>1</v>
      </c>
      <c r="I11" s="202">
        <f>'North (10)'!Q9</f>
        <v>708.55</v>
      </c>
      <c r="J11" s="202">
        <f>'North (10)'!Q11</f>
        <v>188.125</v>
      </c>
      <c r="K11" s="202">
        <f>'North (10)'!Q19</f>
        <v>188.125</v>
      </c>
      <c r="L11" s="299">
        <f>'North (10)'!Q26</f>
        <v>7.375</v>
      </c>
      <c r="M11" s="202">
        <f>'North (10)'!Q30</f>
        <v>56.000000000000007</v>
      </c>
      <c r="N11" s="202">
        <f>'North (10)'!Q35</f>
        <v>48.999999999999993</v>
      </c>
      <c r="O11" s="218">
        <f>'North (10)'!Q40</f>
        <v>12.2</v>
      </c>
    </row>
    <row r="12" spans="1:15" s="122" customFormat="1" ht="12.95" customHeight="1" thickBot="1">
      <c r="A12" s="224" t="s">
        <v>164</v>
      </c>
      <c r="B12" s="303" t="s">
        <v>165</v>
      </c>
      <c r="C12" s="302" t="str">
        <f>'[1]North (9)'!F36</f>
        <v>N-W1</v>
      </c>
      <c r="D12" s="302" t="str">
        <f>'[1]North (9)'!F38</f>
        <v>N-W2</v>
      </c>
      <c r="E12" s="301"/>
      <c r="G12" s="201" t="s">
        <v>346</v>
      </c>
      <c r="H12" s="197" t="s">
        <v>311</v>
      </c>
      <c r="I12" s="206">
        <v>5.7</v>
      </c>
      <c r="J12" s="207">
        <v>5.7</v>
      </c>
      <c r="K12" s="206">
        <v>5.7</v>
      </c>
      <c r="L12" s="206">
        <v>5.7</v>
      </c>
      <c r="M12" s="206">
        <v>5.7</v>
      </c>
      <c r="N12" s="206">
        <v>5.7</v>
      </c>
      <c r="O12" s="206">
        <v>5.7</v>
      </c>
    </row>
    <row r="13" spans="1:15" s="122" customFormat="1" ht="12.95" customHeight="1" thickBot="1">
      <c r="A13" s="209" t="s">
        <v>345</v>
      </c>
      <c r="B13" s="210"/>
      <c r="C13" s="232" t="str">
        <f>'North (10)'!U39</f>
        <v>5mm mosaic tiles</v>
      </c>
      <c r="D13" s="232" t="str">
        <f>'North (10)'!U39</f>
        <v>5mm mosaic tiles</v>
      </c>
      <c r="E13" s="212"/>
      <c r="G13" s="213" t="s">
        <v>725</v>
      </c>
      <c r="H13" s="214"/>
      <c r="I13" s="215">
        <f t="shared" ref="I13:O13" si="0">0.64*I11/$E$7*I12*$E$8</f>
        <v>0.89088025967481754</v>
      </c>
      <c r="J13" s="215">
        <f t="shared" si="0"/>
        <v>0.23653496415401182</v>
      </c>
      <c r="K13" s="215">
        <f t="shared" si="0"/>
        <v>0.23653496415401182</v>
      </c>
      <c r="L13" s="215">
        <f t="shared" si="0"/>
        <v>9.2727992591938192E-3</v>
      </c>
      <c r="M13" s="215">
        <f t="shared" si="0"/>
        <v>7.0410407934217462E-2</v>
      </c>
      <c r="N13" s="215">
        <f t="shared" si="0"/>
        <v>6.1609106942440282E-2</v>
      </c>
      <c r="O13" s="215">
        <f t="shared" si="0"/>
        <v>1.5339410299954519E-2</v>
      </c>
    </row>
    <row r="14" spans="1:15" s="122" customFormat="1" ht="12.95" customHeight="1">
      <c r="A14" s="217" t="s">
        <v>316</v>
      </c>
      <c r="B14" s="197" t="s">
        <v>315</v>
      </c>
      <c r="C14" s="202">
        <f>'North (10)'!X25</f>
        <v>1.5</v>
      </c>
      <c r="D14" s="202">
        <f>'North (10)'!X39</f>
        <v>1.5</v>
      </c>
      <c r="E14" s="218"/>
      <c r="G14" s="300"/>
      <c r="H14" s="300"/>
      <c r="I14" s="300"/>
      <c r="J14" s="7"/>
      <c r="K14" s="7"/>
      <c r="L14" s="7"/>
      <c r="M14" s="4"/>
    </row>
    <row r="15" spans="1:15" s="122" customFormat="1" ht="12.95" customHeight="1">
      <c r="A15" s="217" t="s">
        <v>314</v>
      </c>
      <c r="B15" s="197" t="s">
        <v>313</v>
      </c>
      <c r="C15" s="219">
        <f>'North (10)'!V25</f>
        <v>5.0000000000000001E-3</v>
      </c>
      <c r="D15" s="219">
        <f>'North (10)'!V39</f>
        <v>5.0000000000000001E-3</v>
      </c>
      <c r="E15" s="220"/>
      <c r="G15" s="222"/>
      <c r="H15" s="174" t="s">
        <v>344</v>
      </c>
      <c r="I15" s="1" t="s">
        <v>343</v>
      </c>
      <c r="J15" s="7"/>
      <c r="K15" s="107" t="s">
        <v>342</v>
      </c>
      <c r="L15" s="300"/>
      <c r="M15" s="4"/>
    </row>
    <row r="16" spans="1:15" s="122" customFormat="1" ht="12.95" customHeight="1">
      <c r="A16" s="217" t="s">
        <v>341</v>
      </c>
      <c r="B16" s="197" t="s">
        <v>340</v>
      </c>
      <c r="C16" s="462">
        <f>'North (10)'!AB12</f>
        <v>0.38500000000000001</v>
      </c>
      <c r="D16" s="462">
        <f>'North (10)'!AB12</f>
        <v>0.38500000000000001</v>
      </c>
      <c r="E16" s="218"/>
      <c r="G16" s="85"/>
      <c r="H16" s="174" t="s">
        <v>339</v>
      </c>
      <c r="I16" s="223">
        <f>SUM(I13:O13)</f>
        <v>1.520581912418647</v>
      </c>
      <c r="J16" s="173" t="s">
        <v>305</v>
      </c>
      <c r="K16" s="300"/>
      <c r="L16" s="300"/>
      <c r="M16" s="4"/>
    </row>
    <row r="17" spans="1:15" s="122" customFormat="1" ht="12.95" customHeight="1">
      <c r="A17" s="224" t="s">
        <v>322</v>
      </c>
      <c r="B17" s="197"/>
      <c r="C17" s="225" t="str">
        <f>'North (10)'!U26</f>
        <v>10mm cement/ sand render</v>
      </c>
      <c r="D17" s="225" t="str">
        <f>'North (10)'!U40</f>
        <v>10mm cement/ sand render</v>
      </c>
      <c r="E17" s="218"/>
      <c r="M17" s="4"/>
    </row>
    <row r="18" spans="1:15" s="122" customFormat="1" ht="12.95" customHeight="1" thickBot="1">
      <c r="A18" s="217" t="s">
        <v>316</v>
      </c>
      <c r="B18" s="197" t="s">
        <v>315</v>
      </c>
      <c r="C18" s="202">
        <f>'North (10)'!X26</f>
        <v>0.72</v>
      </c>
      <c r="D18" s="202">
        <f>'North (10)'!X40</f>
        <v>0.72</v>
      </c>
      <c r="E18" s="218"/>
      <c r="G18" s="85"/>
      <c r="H18" s="222"/>
      <c r="I18" s="300"/>
      <c r="J18" s="300"/>
      <c r="K18" s="300"/>
      <c r="L18" s="300"/>
      <c r="M18" s="4"/>
    </row>
    <row r="19" spans="1:15" s="122" customFormat="1" ht="12.95" customHeight="1" thickBot="1">
      <c r="A19" s="217" t="s">
        <v>314</v>
      </c>
      <c r="B19" s="197" t="s">
        <v>313</v>
      </c>
      <c r="C19" s="202">
        <f>'North (10)'!V26</f>
        <v>0.01</v>
      </c>
      <c r="D19" s="202">
        <f>'North (10)'!V40</f>
        <v>0.01</v>
      </c>
      <c r="E19" s="218"/>
      <c r="G19" s="449" t="s">
        <v>338</v>
      </c>
      <c r="H19" s="227"/>
      <c r="I19" s="227"/>
      <c r="J19" s="227"/>
      <c r="K19" s="227"/>
      <c r="L19" s="227"/>
      <c r="M19" s="227"/>
      <c r="N19" s="227"/>
      <c r="O19" s="228"/>
    </row>
    <row r="20" spans="1:15" s="122" customFormat="1" ht="12.95" customHeight="1">
      <c r="A20" s="224" t="s">
        <v>322</v>
      </c>
      <c r="B20" s="197"/>
      <c r="C20" s="225" t="str">
        <f>'North (10)'!U27</f>
        <v>125mm concrete wall</v>
      </c>
      <c r="D20" s="225" t="str">
        <f>'North (10)'!U41</f>
        <v>600mm concrete column</v>
      </c>
      <c r="E20" s="218"/>
      <c r="G20" s="229" t="s">
        <v>337</v>
      </c>
      <c r="H20" s="230"/>
      <c r="I20" s="524" t="s">
        <v>336</v>
      </c>
      <c r="J20" s="525"/>
      <c r="K20" s="525"/>
      <c r="L20" s="525"/>
      <c r="M20" s="525"/>
      <c r="N20" s="525"/>
      <c r="O20" s="526"/>
    </row>
    <row r="21" spans="1:15" s="122" customFormat="1" ht="12.95" customHeight="1" thickBot="1">
      <c r="A21" s="217" t="s">
        <v>316</v>
      </c>
      <c r="B21" s="197" t="s">
        <v>315</v>
      </c>
      <c r="C21" s="202">
        <f>'North (10)'!X27</f>
        <v>2.16</v>
      </c>
      <c r="D21" s="202">
        <f>'North (10)'!X27</f>
        <v>2.16</v>
      </c>
      <c r="E21" s="218"/>
      <c r="G21" s="188" t="s">
        <v>335</v>
      </c>
      <c r="H21" s="189" t="s">
        <v>334</v>
      </c>
      <c r="I21" s="189" t="s">
        <v>333</v>
      </c>
      <c r="J21" s="189" t="s">
        <v>332</v>
      </c>
      <c r="K21" s="189" t="s">
        <v>331</v>
      </c>
      <c r="L21" s="189" t="s">
        <v>330</v>
      </c>
      <c r="M21" s="189" t="s">
        <v>329</v>
      </c>
      <c r="N21" s="189" t="s">
        <v>328</v>
      </c>
      <c r="O21" s="190" t="s">
        <v>327</v>
      </c>
    </row>
    <row r="22" spans="1:15" s="122" customFormat="1" ht="12.95" customHeight="1">
      <c r="A22" s="217" t="s">
        <v>314</v>
      </c>
      <c r="B22" s="197" t="s">
        <v>313</v>
      </c>
      <c r="C22" s="202">
        <f>'North (10)'!V27</f>
        <v>0.125</v>
      </c>
      <c r="D22" s="202">
        <f>'North (10)'!V41</f>
        <v>0.6</v>
      </c>
      <c r="E22" s="218"/>
      <c r="G22" s="231" t="s">
        <v>326</v>
      </c>
      <c r="H22" s="210"/>
      <c r="I22" s="445" t="s">
        <v>325</v>
      </c>
      <c r="J22" s="445" t="s">
        <v>325</v>
      </c>
      <c r="K22" s="445" t="s">
        <v>325</v>
      </c>
      <c r="L22" s="445" t="s">
        <v>325</v>
      </c>
      <c r="M22" s="445" t="s">
        <v>159</v>
      </c>
      <c r="N22" s="445" t="s">
        <v>159</v>
      </c>
      <c r="O22" s="446" t="s">
        <v>159</v>
      </c>
    </row>
    <row r="23" spans="1:15" s="122" customFormat="1" ht="12.95" customHeight="1">
      <c r="A23" s="224" t="s">
        <v>322</v>
      </c>
      <c r="B23" s="197"/>
      <c r="C23" s="299"/>
      <c r="D23" s="299"/>
      <c r="E23" s="218"/>
      <c r="G23" s="217" t="s">
        <v>314</v>
      </c>
      <c r="H23" s="197" t="s">
        <v>313</v>
      </c>
      <c r="I23" s="233">
        <v>8.0000000000000002E-3</v>
      </c>
      <c r="J23" s="233">
        <v>8.0000000000000002E-3</v>
      </c>
      <c r="K23" s="233">
        <v>8.0000000000000002E-3</v>
      </c>
      <c r="L23" s="233">
        <v>8.0000000000000002E-3</v>
      </c>
      <c r="M23" s="233">
        <v>8.0000000000000002E-3</v>
      </c>
      <c r="N23" s="233">
        <v>8.0000000000000002E-3</v>
      </c>
      <c r="O23" s="234">
        <v>8.0000000000000002E-3</v>
      </c>
    </row>
    <row r="24" spans="1:15" s="122" customFormat="1" ht="12.95" customHeight="1">
      <c r="A24" s="217" t="s">
        <v>316</v>
      </c>
      <c r="B24" s="197" t="s">
        <v>315</v>
      </c>
      <c r="C24" s="299"/>
      <c r="D24" s="299"/>
      <c r="E24" s="218"/>
      <c r="G24" s="235" t="s">
        <v>324</v>
      </c>
      <c r="H24" s="197" t="s">
        <v>1</v>
      </c>
      <c r="I24" s="236">
        <f>I11</f>
        <v>708.55</v>
      </c>
      <c r="J24" s="236">
        <f t="shared" ref="J24:O24" si="1">J11</f>
        <v>188.125</v>
      </c>
      <c r="K24" s="236">
        <f t="shared" si="1"/>
        <v>188.125</v>
      </c>
      <c r="L24" s="236">
        <f t="shared" si="1"/>
        <v>7.375</v>
      </c>
      <c r="M24" s="236">
        <f t="shared" si="1"/>
        <v>56.000000000000007</v>
      </c>
      <c r="N24" s="236">
        <f t="shared" si="1"/>
        <v>48.999999999999993</v>
      </c>
      <c r="O24" s="237">
        <f t="shared" si="1"/>
        <v>12.2</v>
      </c>
    </row>
    <row r="25" spans="1:15" s="122" customFormat="1" ht="12.95" customHeight="1">
      <c r="A25" s="217" t="s">
        <v>314</v>
      </c>
      <c r="B25" s="197" t="s">
        <v>313</v>
      </c>
      <c r="C25" s="299"/>
      <c r="D25" s="299"/>
      <c r="E25" s="218"/>
      <c r="G25" s="217" t="s">
        <v>323</v>
      </c>
      <c r="H25" s="197"/>
      <c r="I25" s="239">
        <v>0.57999999999999996</v>
      </c>
      <c r="J25" s="239">
        <v>0.57999999999999996</v>
      </c>
      <c r="K25" s="239">
        <v>0.57999999999999996</v>
      </c>
      <c r="L25" s="239">
        <v>0.57999999999999996</v>
      </c>
      <c r="M25" s="239">
        <v>0.57999999999999996</v>
      </c>
      <c r="N25" s="239">
        <v>0.57999999999999996</v>
      </c>
      <c r="O25" s="240">
        <v>0.57999999999999996</v>
      </c>
    </row>
    <row r="26" spans="1:15" s="122" customFormat="1" ht="12.95" customHeight="1">
      <c r="A26" s="224" t="s">
        <v>322</v>
      </c>
      <c r="B26" s="197"/>
      <c r="C26" s="299"/>
      <c r="D26" s="299"/>
      <c r="E26" s="218"/>
      <c r="G26" s="217" t="s">
        <v>321</v>
      </c>
      <c r="H26" s="197" t="s">
        <v>319</v>
      </c>
      <c r="I26" s="241">
        <v>61</v>
      </c>
      <c r="J26" s="241">
        <v>61</v>
      </c>
      <c r="K26" s="241">
        <v>61</v>
      </c>
      <c r="L26" s="241">
        <v>61</v>
      </c>
      <c r="M26" s="241">
        <v>61</v>
      </c>
      <c r="N26" s="241">
        <v>61</v>
      </c>
      <c r="O26" s="242">
        <v>61</v>
      </c>
    </row>
    <row r="27" spans="1:15" s="122" customFormat="1" ht="12.95" customHeight="1">
      <c r="A27" s="217" t="s">
        <v>316</v>
      </c>
      <c r="B27" s="197" t="s">
        <v>315</v>
      </c>
      <c r="C27" s="299"/>
      <c r="D27" s="299"/>
      <c r="E27" s="218"/>
      <c r="G27" s="217" t="s">
        <v>320</v>
      </c>
      <c r="H27" s="197" t="s">
        <v>319</v>
      </c>
      <c r="I27" s="241">
        <v>15</v>
      </c>
      <c r="J27" s="241">
        <v>15</v>
      </c>
      <c r="K27" s="241">
        <v>15</v>
      </c>
      <c r="L27" s="241">
        <v>15</v>
      </c>
      <c r="M27" s="241">
        <v>15</v>
      </c>
      <c r="N27" s="241">
        <v>15</v>
      </c>
      <c r="O27" s="242">
        <v>15</v>
      </c>
    </row>
    <row r="28" spans="1:15" s="122" customFormat="1" ht="12.95" customHeight="1">
      <c r="A28" s="217" t="s">
        <v>314</v>
      </c>
      <c r="B28" s="197" t="s">
        <v>313</v>
      </c>
      <c r="C28" s="299"/>
      <c r="D28" s="299"/>
      <c r="E28" s="218"/>
      <c r="G28" s="217" t="s">
        <v>317</v>
      </c>
      <c r="H28" s="197"/>
      <c r="I28" s="239">
        <v>1</v>
      </c>
      <c r="J28" s="457">
        <f>'North (10)'!N17</f>
        <v>0.9398399999999999</v>
      </c>
      <c r="K28" s="457">
        <f>'North (10)'!N24</f>
        <v>0.9398399999999999</v>
      </c>
      <c r="L28" s="457">
        <f>'North (10)'!N28</f>
        <v>0.96</v>
      </c>
      <c r="M28" s="457">
        <f>'North (10)'!N33</f>
        <v>0.97699999999999998</v>
      </c>
      <c r="N28" s="457">
        <f>'North (10)'!N38</f>
        <v>0.97699999999999998</v>
      </c>
      <c r="O28" s="458">
        <f>'North (10)'!N42</f>
        <v>0.97899999999999998</v>
      </c>
    </row>
    <row r="29" spans="1:15" s="122" customFormat="1" ht="12.95" customHeight="1" thickBot="1">
      <c r="A29" s="224" t="s">
        <v>318</v>
      </c>
      <c r="B29" s="197"/>
      <c r="C29" s="225" t="str">
        <f>'North (10)'!U28</f>
        <v>10mm gypsum plaster</v>
      </c>
      <c r="D29" s="225" t="str">
        <f>'North (10)'!U42</f>
        <v>10mm gypsum plaster</v>
      </c>
      <c r="E29" s="218"/>
      <c r="G29" s="245" t="s">
        <v>728</v>
      </c>
      <c r="H29" s="214"/>
      <c r="I29" s="246">
        <f>(41.75*(I24/$E$7)*I25*I28*$E$8)</f>
        <v>5.9135596184280992</v>
      </c>
      <c r="J29" s="246">
        <f t="shared" ref="J29:L29" si="2">(41.75*(J24/$E$7)*J25*J28*$E$8)</f>
        <v>1.475634889392794</v>
      </c>
      <c r="K29" s="246">
        <f t="shared" si="2"/>
        <v>1.475634889392794</v>
      </c>
      <c r="L29" s="246">
        <f t="shared" si="2"/>
        <v>5.9089693174046928E-2</v>
      </c>
      <c r="M29" s="246">
        <f>(41.75*(M24/$E$7)*M25*M28*$E$8)</f>
        <v>0.45662645380486649</v>
      </c>
      <c r="N29" s="246">
        <f t="shared" ref="N29" si="3">(41.75*(N24/$E$7)*N25*N28*$E$8)</f>
        <v>0.39954814707925812</v>
      </c>
      <c r="O29" s="247">
        <f>(41.75*(O24/$E$7)*O25*O28*$E$8)</f>
        <v>9.9682977024319414E-2</v>
      </c>
    </row>
    <row r="30" spans="1:15" s="122" customFormat="1" ht="12.95" customHeight="1">
      <c r="A30" s="217" t="s">
        <v>316</v>
      </c>
      <c r="B30" s="197" t="s">
        <v>315</v>
      </c>
      <c r="C30" s="202">
        <f>'North (10)'!X28</f>
        <v>0.38</v>
      </c>
      <c r="D30" s="202">
        <f>'North (10)'!X42</f>
        <v>0.38</v>
      </c>
      <c r="E30" s="218"/>
    </row>
    <row r="31" spans="1:15" s="122" customFormat="1" ht="12.95" customHeight="1" thickBot="1">
      <c r="A31" s="298" t="s">
        <v>314</v>
      </c>
      <c r="B31" s="214" t="s">
        <v>313</v>
      </c>
      <c r="C31" s="297">
        <f>'North (10)'!V28</f>
        <v>0.01</v>
      </c>
      <c r="D31" s="297">
        <f>'North (10)'!V42</f>
        <v>0.01</v>
      </c>
      <c r="E31" s="264"/>
      <c r="G31" s="294"/>
      <c r="H31" s="294"/>
      <c r="I31" s="294"/>
      <c r="J31" s="294"/>
      <c r="K31" s="294"/>
      <c r="L31" s="294"/>
    </row>
    <row r="32" spans="1:15" s="122" customFormat="1" ht="12.75" customHeight="1">
      <c r="A32" s="296" t="s">
        <v>312</v>
      </c>
      <c r="B32" s="259" t="s">
        <v>311</v>
      </c>
      <c r="C32" s="202">
        <f>'North (10)'!X31/'North (10)'!X32</f>
        <v>3.7677785163178594</v>
      </c>
      <c r="D32" s="202">
        <f>'North (10)'!X46/'North (10)'!X47</f>
        <v>2.0605140440299321</v>
      </c>
      <c r="E32" s="218"/>
      <c r="G32" s="257"/>
      <c r="H32" s="105" t="s">
        <v>310</v>
      </c>
      <c r="I32" s="28" t="s">
        <v>309</v>
      </c>
      <c r="J32" s="4"/>
      <c r="K32" s="108"/>
      <c r="L32" s="294"/>
    </row>
    <row r="33" spans="1:12" s="122" customFormat="1" ht="12.95" customHeight="1">
      <c r="A33" s="201" t="s">
        <v>308</v>
      </c>
      <c r="B33" s="295" t="s">
        <v>307</v>
      </c>
      <c r="C33" s="249">
        <f>'North (10)'!Q47</f>
        <v>788.72249999999985</v>
      </c>
      <c r="D33" s="249">
        <f>'North (10)'!Q49</f>
        <v>294</v>
      </c>
      <c r="E33" s="250"/>
      <c r="G33" s="251"/>
      <c r="H33" s="110" t="s">
        <v>306</v>
      </c>
      <c r="I33" s="260">
        <f>SUM(I29:O29)</f>
        <v>9.8797766682961754</v>
      </c>
      <c r="J33" s="173" t="s">
        <v>305</v>
      </c>
      <c r="K33" s="251"/>
      <c r="L33" s="294"/>
    </row>
    <row r="34" spans="1:12" s="122" customFormat="1" ht="12.95" customHeight="1" thickBot="1">
      <c r="A34" s="245" t="s">
        <v>727</v>
      </c>
      <c r="B34" s="293"/>
      <c r="C34" s="263">
        <f>3.57*(C33/$E$7)*C32*C16*$E$8</f>
        <v>1.4077727198565915</v>
      </c>
      <c r="D34" s="263">
        <f>3.57*(D33/$E$7)*D32*D16*$E$8</f>
        <v>0.28697618559889465</v>
      </c>
      <c r="E34" s="264"/>
    </row>
    <row r="35" spans="1:12" ht="12.95" customHeight="1">
      <c r="E35" s="177" t="s">
        <v>304</v>
      </c>
      <c r="G35" s="174" t="s">
        <v>303</v>
      </c>
      <c r="H35" s="14" t="str">
        <f>'North (10)'!A1</f>
        <v>North Elevations</v>
      </c>
      <c r="I35" s="251"/>
      <c r="J35" s="251"/>
      <c r="K35" s="251"/>
      <c r="L35" s="251"/>
    </row>
    <row r="36" spans="1:12" ht="12.95" customHeight="1">
      <c r="A36" s="4"/>
      <c r="B36" s="174" t="s">
        <v>302</v>
      </c>
      <c r="C36" s="4" t="s">
        <v>301</v>
      </c>
      <c r="D36" s="4"/>
      <c r="E36" s="108"/>
      <c r="F36" s="4"/>
      <c r="G36" s="265" t="s">
        <v>300</v>
      </c>
      <c r="H36" s="266">
        <f>C37</f>
        <v>1.6947489054554861</v>
      </c>
      <c r="I36" s="267" t="s">
        <v>58</v>
      </c>
      <c r="J36" s="266">
        <f>I16</f>
        <v>1.520581912418647</v>
      </c>
      <c r="K36" s="267" t="s">
        <v>58</v>
      </c>
      <c r="L36" s="266">
        <f>I33</f>
        <v>9.8797766682961754</v>
      </c>
    </row>
    <row r="37" spans="1:12" ht="12.95" customHeight="1">
      <c r="A37" s="4"/>
      <c r="B37" s="174" t="s">
        <v>0</v>
      </c>
      <c r="C37" s="223">
        <f>SUM(C34:E34)</f>
        <v>1.6947489054554861</v>
      </c>
      <c r="D37" s="173" t="s">
        <v>299</v>
      </c>
      <c r="E37" s="4"/>
      <c r="F37" s="4"/>
      <c r="G37" s="265" t="s">
        <v>0</v>
      </c>
      <c r="H37" s="268">
        <f>H36+J36+L36</f>
        <v>13.095107486170308</v>
      </c>
      <c r="I37" s="173" t="s">
        <v>299</v>
      </c>
      <c r="J37" s="251"/>
      <c r="K37" s="251"/>
      <c r="L37" s="251"/>
    </row>
    <row r="38" spans="1:12" ht="12.95" customHeight="1"/>
  </sheetData>
  <mergeCells count="5">
    <mergeCell ref="A10:E10"/>
    <mergeCell ref="A11:B11"/>
    <mergeCell ref="C11:E11"/>
    <mergeCell ref="I7:N7"/>
    <mergeCell ref="I20:O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82"/>
  <sheetViews>
    <sheetView view="pageBreakPreview" zoomScale="130" zoomScaleNormal="100" zoomScaleSheetLayoutView="130" workbookViewId="0">
      <selection activeCell="T12" sqref="T12"/>
    </sheetView>
  </sheetViews>
  <sheetFormatPr defaultRowHeight="13.5"/>
  <cols>
    <col min="1" max="1" width="12.85546875" style="4" customWidth="1"/>
    <col min="2" max="2" width="8.7109375" style="4" customWidth="1"/>
    <col min="3" max="3" width="4.140625" style="5" customWidth="1"/>
    <col min="4" max="4" width="2.85546875" style="5" customWidth="1"/>
    <col min="5" max="5" width="3.7109375" style="5" customWidth="1"/>
    <col min="6" max="6" width="3.5703125" style="4" customWidth="1"/>
    <col min="7" max="7" width="3.28515625" style="4" customWidth="1"/>
    <col min="8" max="8" width="2.28515625" style="6" customWidth="1"/>
    <col min="9" max="9" width="3" style="4" customWidth="1"/>
    <col min="10" max="10" width="5.42578125" style="4" customWidth="1"/>
    <col min="11" max="11" width="3.140625" style="4" customWidth="1"/>
    <col min="12" max="12" width="2" style="7" customWidth="1"/>
    <col min="13" max="13" width="7.140625" style="55" customWidth="1"/>
    <col min="14" max="14" width="3" style="4" customWidth="1"/>
    <col min="15" max="15" width="2.42578125" style="4" customWidth="1"/>
    <col min="16" max="16" width="25.42578125" style="4" customWidth="1"/>
    <col min="17" max="17" width="13.140625" style="4" customWidth="1"/>
    <col min="18" max="18" width="4.140625" style="5" customWidth="1"/>
    <col min="19" max="19" width="4.85546875" style="5" customWidth="1"/>
    <col min="20" max="20" width="9.42578125" style="5" customWidth="1"/>
    <col min="21" max="21" width="7.7109375" style="5" customWidth="1"/>
    <col min="22" max="22" width="12" style="4" customWidth="1"/>
    <col min="23" max="16384" width="9.140625" style="4"/>
  </cols>
  <sheetData>
    <row r="1" spans="1:22" ht="15" customHeight="1">
      <c r="A1" s="46" t="str">
        <f>'[3]Gross Wall Calculations (6)'!A28</f>
        <v>West Elevations</v>
      </c>
      <c r="B1" s="14"/>
      <c r="C1" s="39"/>
      <c r="D1" s="39"/>
      <c r="E1" s="39"/>
      <c r="F1" s="14"/>
      <c r="G1" s="14"/>
      <c r="H1" s="67"/>
      <c r="N1" s="2"/>
      <c r="O1" s="89"/>
      <c r="P1" s="39"/>
      <c r="Q1" s="14"/>
      <c r="R1" s="39"/>
      <c r="S1" s="39"/>
      <c r="T1" s="39"/>
      <c r="U1" s="2" t="s">
        <v>360</v>
      </c>
      <c r="V1" s="66">
        <v>12</v>
      </c>
    </row>
    <row r="2" spans="1:22" ht="11.1" customHeight="1">
      <c r="A2" s="14"/>
      <c r="B2" s="14"/>
      <c r="F2" s="14"/>
      <c r="G2" s="14"/>
      <c r="H2" s="67"/>
      <c r="O2" s="89"/>
      <c r="P2" s="14"/>
      <c r="Q2" s="14"/>
    </row>
    <row r="3" spans="1:22" ht="11.1" customHeight="1">
      <c r="A3" s="57" t="s">
        <v>361</v>
      </c>
      <c r="B3" s="68"/>
      <c r="F3" s="68"/>
      <c r="I3" s="8"/>
      <c r="J3" s="8"/>
      <c r="K3" s="8"/>
      <c r="L3" s="70" t="s">
        <v>242</v>
      </c>
      <c r="M3" s="54">
        <f>'Gross Wall Calculations (6)'!AT35</f>
        <v>1198.2774999999999</v>
      </c>
      <c r="N3" s="4" t="s">
        <v>1</v>
      </c>
      <c r="O3" s="89"/>
      <c r="P3" s="316" t="s">
        <v>362</v>
      </c>
      <c r="Q3" s="2" t="s">
        <v>363</v>
      </c>
      <c r="R3" s="33" t="s">
        <v>364</v>
      </c>
      <c r="S3" s="9">
        <v>1.131</v>
      </c>
      <c r="T3" s="7"/>
      <c r="U3" s="1" t="s">
        <v>516</v>
      </c>
    </row>
    <row r="4" spans="1:22" ht="11.1" customHeight="1">
      <c r="A4" s="57" t="s">
        <v>365</v>
      </c>
      <c r="E4" s="98" t="str">
        <f>A1</f>
        <v>West Elevations</v>
      </c>
      <c r="F4" s="68"/>
      <c r="G4" s="68"/>
      <c r="H4" s="67"/>
      <c r="I4" s="8"/>
      <c r="J4" s="8"/>
      <c r="K4" s="8"/>
      <c r="L4" s="70"/>
      <c r="M4" s="93"/>
      <c r="O4" s="89"/>
      <c r="R4" s="4"/>
      <c r="S4" s="4"/>
      <c r="T4" s="7"/>
      <c r="U4" s="7"/>
    </row>
    <row r="5" spans="1:22" ht="11.1" customHeight="1">
      <c r="A5" s="55"/>
      <c r="O5" s="89"/>
      <c r="P5" s="121" t="s">
        <v>366</v>
      </c>
      <c r="R5" s="4"/>
      <c r="S5" s="316" t="str">
        <f>A1</f>
        <v>West Elevations</v>
      </c>
      <c r="T5" s="4"/>
      <c r="U5" s="7"/>
    </row>
    <row r="6" spans="1:22" ht="11.1" customHeight="1" thickBot="1">
      <c r="A6" s="57" t="s">
        <v>367</v>
      </c>
      <c r="B6" s="57" t="str">
        <f>A1</f>
        <v>West Elevations</v>
      </c>
      <c r="L6" s="70" t="s">
        <v>368</v>
      </c>
      <c r="M6" s="94">
        <f>'Gross Glazing Calculations (7)'!AT36</f>
        <v>242.19999999999996</v>
      </c>
      <c r="N6" s="4" t="s">
        <v>1</v>
      </c>
      <c r="O6" s="89"/>
      <c r="R6" s="4"/>
      <c r="S6" s="4"/>
      <c r="T6" s="7"/>
      <c r="U6" s="7"/>
    </row>
    <row r="7" spans="1:22" ht="26.25" customHeight="1">
      <c r="O7" s="89"/>
      <c r="P7" s="123" t="s">
        <v>369</v>
      </c>
      <c r="Q7" s="505" t="s">
        <v>370</v>
      </c>
      <c r="R7" s="505"/>
      <c r="S7" s="505"/>
      <c r="T7" s="510" t="s">
        <v>517</v>
      </c>
      <c r="U7" s="511"/>
    </row>
    <row r="8" spans="1:22" ht="11.1" customHeight="1">
      <c r="A8" s="45" t="s">
        <v>371</v>
      </c>
      <c r="O8" s="89"/>
      <c r="P8" s="124" t="s">
        <v>372</v>
      </c>
      <c r="Q8" s="527">
        <v>0.5</v>
      </c>
      <c r="R8" s="527"/>
      <c r="S8" s="527"/>
      <c r="T8" s="477">
        <v>0.3</v>
      </c>
      <c r="U8" s="478"/>
    </row>
    <row r="9" spans="1:22" ht="11.1" customHeight="1">
      <c r="A9" s="14" t="s">
        <v>373</v>
      </c>
      <c r="B9" s="14" t="s">
        <v>374</v>
      </c>
      <c r="C9" s="14"/>
      <c r="D9" s="14"/>
      <c r="H9" s="4"/>
      <c r="I9" s="41" t="s">
        <v>375</v>
      </c>
      <c r="J9" s="71" t="s">
        <v>376</v>
      </c>
      <c r="K9" s="1" t="s">
        <v>377</v>
      </c>
      <c r="L9" s="7" t="s">
        <v>368</v>
      </c>
      <c r="M9" s="118">
        <f>M6-M17-M25</f>
        <v>242.19999999999996</v>
      </c>
      <c r="N9" s="28" t="s">
        <v>1</v>
      </c>
      <c r="O9" s="89"/>
      <c r="P9" s="124" t="s">
        <v>378</v>
      </c>
      <c r="Q9" s="527">
        <v>0.3</v>
      </c>
      <c r="R9" s="527"/>
      <c r="S9" s="527"/>
      <c r="T9" s="477">
        <v>0.5</v>
      </c>
      <c r="U9" s="478"/>
    </row>
    <row r="10" spans="1:22" ht="11.1" customHeight="1" thickBot="1">
      <c r="C10" s="4"/>
      <c r="D10" s="4"/>
      <c r="E10" s="6"/>
      <c r="F10" s="6"/>
      <c r="H10" s="4"/>
      <c r="J10" s="7"/>
      <c r="L10" s="4"/>
      <c r="O10" s="89"/>
      <c r="P10" s="125" t="s">
        <v>379</v>
      </c>
      <c r="Q10" s="528">
        <v>0.2</v>
      </c>
      <c r="R10" s="528"/>
      <c r="S10" s="528"/>
      <c r="T10" s="485">
        <v>0.6</v>
      </c>
      <c r="U10" s="486"/>
    </row>
    <row r="11" spans="1:22" ht="11.1" customHeight="1">
      <c r="A11" s="14"/>
      <c r="B11" s="13"/>
      <c r="C11" s="13"/>
      <c r="D11" s="13"/>
      <c r="H11" s="4"/>
      <c r="I11" s="41"/>
      <c r="J11" s="71"/>
      <c r="K11" s="1"/>
      <c r="L11" s="4"/>
      <c r="O11" s="89"/>
      <c r="P11" s="126"/>
      <c r="R11" s="4"/>
      <c r="S11" s="314" t="s">
        <v>380</v>
      </c>
      <c r="T11" s="529">
        <f>T8*Q8+T9*Q9+T10*Q10</f>
        <v>0.42</v>
      </c>
      <c r="U11" s="529"/>
    </row>
    <row r="12" spans="1:22" ht="11.1" customHeight="1">
      <c r="A12" s="72"/>
      <c r="B12" s="73"/>
      <c r="C12" s="73"/>
      <c r="D12" s="73"/>
      <c r="E12" s="6"/>
      <c r="F12" s="6"/>
      <c r="I12" s="74"/>
      <c r="J12" s="73"/>
      <c r="M12" s="4"/>
      <c r="O12" s="89"/>
      <c r="P12" s="126"/>
      <c r="R12" s="4"/>
      <c r="S12" s="314"/>
      <c r="T12" s="463">
        <f>T8*Q8+T9*Q9+T10*Q10</f>
        <v>0.42</v>
      </c>
      <c r="U12" s="311"/>
    </row>
    <row r="13" spans="1:22" ht="11.1" customHeight="1">
      <c r="A13" s="72"/>
      <c r="B13" s="73"/>
      <c r="C13" s="73"/>
      <c r="D13" s="73"/>
      <c r="E13" s="6"/>
      <c r="F13" s="6"/>
      <c r="I13" s="74"/>
      <c r="J13" s="73"/>
      <c r="M13" s="4"/>
      <c r="O13" s="89"/>
      <c r="P13" s="126"/>
      <c r="R13" s="4"/>
      <c r="S13" s="314"/>
      <c r="T13" s="311"/>
      <c r="U13" s="311"/>
    </row>
    <row r="14" spans="1:22" ht="11.1" customHeight="1">
      <c r="A14" s="72"/>
      <c r="B14" s="73"/>
      <c r="C14" s="73"/>
      <c r="D14" s="73"/>
      <c r="E14" s="6"/>
      <c r="F14" s="6"/>
      <c r="I14" s="74"/>
      <c r="J14" s="73"/>
      <c r="M14" s="4"/>
      <c r="O14" s="89"/>
      <c r="P14" s="113" t="s">
        <v>381</v>
      </c>
      <c r="R14" s="4"/>
      <c r="S14" s="314"/>
      <c r="T14" s="311"/>
      <c r="U14" s="311"/>
    </row>
    <row r="15" spans="1:22" ht="11.1" customHeight="1">
      <c r="A15" s="72"/>
      <c r="B15" s="73"/>
      <c r="C15" s="73"/>
      <c r="D15" s="73"/>
      <c r="E15" s="6"/>
      <c r="F15" s="6"/>
      <c r="I15" s="74"/>
      <c r="J15" s="73"/>
      <c r="M15" s="4"/>
      <c r="O15" s="89"/>
      <c r="P15" s="129" t="s">
        <v>198</v>
      </c>
      <c r="Q15" s="2" t="s">
        <v>382</v>
      </c>
      <c r="R15" s="4" t="s">
        <v>383</v>
      </c>
      <c r="S15" s="130" t="s">
        <v>140</v>
      </c>
      <c r="T15" s="311"/>
      <c r="U15" s="311"/>
    </row>
    <row r="16" spans="1:22" ht="11.1" customHeight="1">
      <c r="A16" s="72"/>
      <c r="B16" s="73"/>
      <c r="C16" s="73"/>
      <c r="D16" s="73"/>
      <c r="E16" s="6"/>
      <c r="F16" s="6"/>
      <c r="I16" s="74"/>
      <c r="J16" s="73"/>
      <c r="M16" s="4"/>
      <c r="O16" s="89"/>
      <c r="P16" s="129"/>
      <c r="R16" s="4" t="s">
        <v>384</v>
      </c>
      <c r="S16" s="130" t="s">
        <v>141</v>
      </c>
      <c r="T16" s="311"/>
      <c r="U16" s="311"/>
      <c r="V16" s="133"/>
    </row>
    <row r="17" spans="1:23" ht="11.1" customHeight="1">
      <c r="A17" s="72"/>
      <c r="B17" s="73"/>
      <c r="C17" s="73"/>
      <c r="D17" s="73"/>
      <c r="E17" s="6"/>
      <c r="F17" s="6"/>
      <c r="I17" s="74"/>
      <c r="J17" s="73"/>
      <c r="M17" s="118"/>
      <c r="N17" s="28"/>
      <c r="O17" s="89"/>
      <c r="P17" s="129"/>
      <c r="R17" s="4" t="s">
        <v>385</v>
      </c>
      <c r="S17" s="130" t="s">
        <v>142</v>
      </c>
      <c r="T17" s="311"/>
      <c r="U17" s="311"/>
      <c r="V17" s="133"/>
    </row>
    <row r="18" spans="1:23" ht="11.1" customHeight="1">
      <c r="C18" s="4"/>
      <c r="D18" s="4"/>
      <c r="E18" s="6"/>
      <c r="F18" s="6"/>
      <c r="H18" s="73"/>
      <c r="J18" s="7"/>
      <c r="K18" s="308"/>
      <c r="L18" s="77"/>
      <c r="O18" s="90"/>
      <c r="P18" s="129"/>
      <c r="R18" s="4" t="s">
        <v>386</v>
      </c>
      <c r="S18" s="130" t="s">
        <v>117</v>
      </c>
      <c r="T18" s="311"/>
      <c r="U18" s="311"/>
      <c r="V18" s="133"/>
    </row>
    <row r="19" spans="1:23" ht="11.1" customHeight="1">
      <c r="A19" s="14"/>
      <c r="B19" s="13"/>
      <c r="C19" s="13"/>
      <c r="D19" s="13"/>
      <c r="H19" s="73"/>
      <c r="I19" s="41"/>
      <c r="J19" s="71"/>
      <c r="K19" s="1"/>
      <c r="L19" s="77"/>
      <c r="O19" s="91"/>
      <c r="P19" s="129"/>
      <c r="R19" s="4" t="s">
        <v>387</v>
      </c>
      <c r="S19" s="130" t="s">
        <v>143</v>
      </c>
      <c r="T19" s="311"/>
      <c r="U19" s="311"/>
    </row>
    <row r="20" spans="1:23" ht="11.1" customHeight="1">
      <c r="A20" s="5"/>
      <c r="B20" s="73"/>
      <c r="C20" s="73"/>
      <c r="D20" s="73"/>
      <c r="E20" s="6"/>
      <c r="F20" s="6"/>
      <c r="I20" s="74"/>
      <c r="J20" s="73"/>
      <c r="M20" s="4"/>
      <c r="N20" s="77"/>
      <c r="O20" s="90"/>
      <c r="P20" s="129"/>
      <c r="R20" s="4"/>
      <c r="S20" s="133"/>
      <c r="T20" s="311"/>
      <c r="U20" s="311"/>
    </row>
    <row r="21" spans="1:23" ht="11.1" customHeight="1" thickBot="1">
      <c r="A21" s="5"/>
      <c r="B21" s="73"/>
      <c r="C21" s="73"/>
      <c r="D21" s="73"/>
      <c r="E21" s="6"/>
      <c r="F21" s="6"/>
      <c r="I21" s="74"/>
      <c r="J21" s="73"/>
      <c r="M21" s="4"/>
      <c r="O21" s="89"/>
      <c r="P21" s="85" t="str">
        <f>A1</f>
        <v>West Elevations</v>
      </c>
      <c r="Q21" s="1" t="s">
        <v>388</v>
      </c>
      <c r="R21" s="4"/>
      <c r="S21" s="134" t="str">
        <f>A31</f>
        <v>RC Wall Areas</v>
      </c>
      <c r="T21" s="134"/>
      <c r="U21" s="134"/>
    </row>
    <row r="22" spans="1:23" ht="11.1" customHeight="1">
      <c r="A22" s="5"/>
      <c r="B22" s="73"/>
      <c r="C22" s="73"/>
      <c r="D22" s="73"/>
      <c r="E22" s="6"/>
      <c r="F22" s="6"/>
      <c r="I22" s="74"/>
      <c r="J22" s="73"/>
      <c r="M22" s="4"/>
      <c r="O22" s="89"/>
      <c r="P22" s="135" t="s">
        <v>389</v>
      </c>
      <c r="Q22" s="516"/>
      <c r="R22" s="517"/>
      <c r="S22" s="517"/>
      <c r="T22" s="517"/>
      <c r="U22" s="518"/>
      <c r="V22" s="519"/>
      <c r="W22" s="520"/>
    </row>
    <row r="23" spans="1:23" ht="11.1" customHeight="1">
      <c r="A23" s="72"/>
      <c r="B23" s="73"/>
      <c r="C23" s="73"/>
      <c r="D23" s="73"/>
      <c r="E23" s="6"/>
      <c r="F23" s="6"/>
      <c r="I23" s="74"/>
      <c r="J23" s="73"/>
      <c r="M23" s="4"/>
      <c r="O23" s="89"/>
      <c r="P23" s="140" t="s">
        <v>390</v>
      </c>
      <c r="Q23" s="28"/>
      <c r="R23" s="101"/>
      <c r="S23" s="36" t="s">
        <v>391</v>
      </c>
      <c r="T23" s="141" t="s">
        <v>226</v>
      </c>
      <c r="U23" s="142">
        <v>4.3999999999999997E-2</v>
      </c>
      <c r="V23" s="28"/>
      <c r="W23" s="28"/>
    </row>
    <row r="24" spans="1:23" ht="11.1" customHeight="1">
      <c r="A24" s="72"/>
      <c r="B24" s="73"/>
      <c r="C24" s="73"/>
      <c r="D24" s="73"/>
      <c r="E24" s="6"/>
      <c r="F24" s="6"/>
      <c r="I24" s="74"/>
      <c r="J24" s="73"/>
      <c r="M24" s="4"/>
      <c r="O24" s="89"/>
      <c r="P24" s="143" t="s">
        <v>392</v>
      </c>
      <c r="Q24" s="28"/>
      <c r="R24" s="101"/>
      <c r="S24" s="36" t="s">
        <v>393</v>
      </c>
      <c r="T24" s="141" t="s">
        <v>226</v>
      </c>
      <c r="U24" s="144">
        <v>0</v>
      </c>
      <c r="V24" s="28"/>
      <c r="W24" s="28"/>
    </row>
    <row r="25" spans="1:23" ht="11.1" customHeight="1">
      <c r="A25" s="72"/>
      <c r="B25" s="73"/>
      <c r="C25" s="73"/>
      <c r="D25" s="73"/>
      <c r="E25" s="6"/>
      <c r="F25" s="6"/>
      <c r="I25" s="74"/>
      <c r="J25" s="73"/>
      <c r="M25" s="118"/>
      <c r="N25" s="28"/>
      <c r="O25" s="89"/>
      <c r="P25" s="145" t="s">
        <v>394</v>
      </c>
      <c r="Q25" s="146">
        <v>5.0000000000000001E-3</v>
      </c>
      <c r="R25" s="100" t="s">
        <v>236</v>
      </c>
      <c r="S25" s="126">
        <v>1.5</v>
      </c>
      <c r="T25" s="141" t="s">
        <v>226</v>
      </c>
      <c r="U25" s="147">
        <f>Q25/S25</f>
        <v>3.3333333333333335E-3</v>
      </c>
      <c r="V25" s="31"/>
      <c r="W25" s="28"/>
    </row>
    <row r="26" spans="1:23" ht="11.1" customHeight="1">
      <c r="C26" s="4"/>
      <c r="D26" s="4"/>
      <c r="E26" s="6"/>
      <c r="F26" s="6"/>
      <c r="H26" s="4"/>
      <c r="J26" s="7"/>
      <c r="L26" s="4"/>
      <c r="O26" s="89"/>
      <c r="P26" s="145" t="s">
        <v>395</v>
      </c>
      <c r="Q26" s="146">
        <v>0.01</v>
      </c>
      <c r="R26" s="100" t="s">
        <v>236</v>
      </c>
      <c r="S26" s="126">
        <v>0.72</v>
      </c>
      <c r="T26" s="141" t="s">
        <v>226</v>
      </c>
      <c r="U26" s="147">
        <f>Q26/S26</f>
        <v>1.388888888888889E-2</v>
      </c>
      <c r="V26" s="31"/>
      <c r="W26" s="28"/>
    </row>
    <row r="27" spans="1:23" ht="11.1" customHeight="1">
      <c r="C27" s="4"/>
      <c r="D27" s="4"/>
      <c r="E27" s="4"/>
      <c r="H27" s="4"/>
      <c r="L27" s="4"/>
      <c r="O27" s="89"/>
      <c r="P27" s="145" t="s">
        <v>396</v>
      </c>
      <c r="Q27" s="146">
        <v>0.125</v>
      </c>
      <c r="R27" s="100" t="s">
        <v>236</v>
      </c>
      <c r="S27" s="126">
        <v>2.16</v>
      </c>
      <c r="T27" s="141" t="s">
        <v>226</v>
      </c>
      <c r="U27" s="147">
        <f>Q27/S27</f>
        <v>5.7870370370370364E-2</v>
      </c>
      <c r="V27" s="31"/>
      <c r="W27" s="28"/>
    </row>
    <row r="28" spans="1:23" ht="11.1" customHeight="1">
      <c r="A28" s="14" t="s">
        <v>397</v>
      </c>
      <c r="C28" s="14" t="str">
        <f>A1</f>
        <v>West Elevations</v>
      </c>
      <c r="D28" s="4"/>
      <c r="E28" s="6"/>
      <c r="F28" s="6"/>
      <c r="H28" s="4"/>
      <c r="L28" s="70" t="s">
        <v>226</v>
      </c>
      <c r="M28" s="119">
        <f>M3-M6</f>
        <v>956.07749999999999</v>
      </c>
      <c r="N28" s="4" t="s">
        <v>1</v>
      </c>
      <c r="O28" s="89"/>
      <c r="P28" s="145" t="s">
        <v>398</v>
      </c>
      <c r="Q28" s="146">
        <v>0.01</v>
      </c>
      <c r="R28" s="100" t="s">
        <v>236</v>
      </c>
      <c r="S28" s="126">
        <v>0.38</v>
      </c>
      <c r="T28" s="141" t="s">
        <v>226</v>
      </c>
      <c r="U28" s="147">
        <f>Q28/S28</f>
        <v>2.6315789473684209E-2</v>
      </c>
      <c r="V28" s="31"/>
      <c r="W28" s="28"/>
    </row>
    <row r="29" spans="1:23" ht="11.1" customHeight="1">
      <c r="C29" s="43"/>
      <c r="D29" s="11"/>
      <c r="E29" s="43"/>
      <c r="F29" s="81"/>
      <c r="G29" s="11"/>
      <c r="O29" s="89"/>
      <c r="P29" s="148" t="s">
        <v>399</v>
      </c>
      <c r="Q29" s="149"/>
      <c r="R29" s="150"/>
      <c r="S29" s="151" t="s">
        <v>400</v>
      </c>
      <c r="T29" s="152" t="s">
        <v>226</v>
      </c>
      <c r="U29" s="153">
        <v>0.12</v>
      </c>
      <c r="V29" s="28"/>
      <c r="W29" s="28"/>
    </row>
    <row r="30" spans="1:23" ht="11.1" customHeight="1" thickBot="1">
      <c r="A30" s="39" t="s">
        <v>287</v>
      </c>
      <c r="C30" s="4"/>
      <c r="D30" s="4"/>
      <c r="E30" s="6"/>
      <c r="F30" s="6"/>
      <c r="H30" s="4"/>
      <c r="J30" s="7"/>
      <c r="L30" s="4"/>
      <c r="O30" s="89"/>
      <c r="P30" s="154" t="s">
        <v>401</v>
      </c>
      <c r="Q30" s="155"/>
      <c r="R30" s="155"/>
      <c r="S30" s="156"/>
      <c r="T30" s="157"/>
      <c r="U30" s="158">
        <f>SUM(U23:U29)</f>
        <v>0.26540838206627682</v>
      </c>
      <c r="V30" s="85"/>
      <c r="W30" s="28"/>
    </row>
    <row r="31" spans="1:23" ht="11.1" customHeight="1">
      <c r="A31" s="14" t="s">
        <v>288</v>
      </c>
      <c r="B31" s="14"/>
      <c r="C31" s="14"/>
      <c r="D31" s="14"/>
      <c r="I31" s="41" t="s">
        <v>215</v>
      </c>
      <c r="J31" s="71" t="s">
        <v>402</v>
      </c>
      <c r="K31" s="1" t="s">
        <v>290</v>
      </c>
      <c r="L31" s="7" t="s">
        <v>226</v>
      </c>
      <c r="M31" s="118">
        <f>M28-M33</f>
        <v>878.90250000000003</v>
      </c>
      <c r="N31" s="28" t="s">
        <v>1</v>
      </c>
      <c r="O31" s="89"/>
      <c r="P31" s="493" t="s">
        <v>403</v>
      </c>
      <c r="Q31" s="493"/>
      <c r="R31" s="493"/>
      <c r="S31" s="311">
        <v>1</v>
      </c>
      <c r="T31" s="495" t="s">
        <v>226</v>
      </c>
      <c r="U31" s="480">
        <f>(S31/S32)</f>
        <v>3.7677785163178594</v>
      </c>
      <c r="V31" s="481" t="s">
        <v>404</v>
      </c>
    </row>
    <row r="32" spans="1:23" ht="11.1" customHeight="1">
      <c r="C32" s="4"/>
      <c r="D32" s="4"/>
      <c r="E32" s="6"/>
      <c r="F32" s="6"/>
      <c r="H32" s="4"/>
      <c r="J32" s="7"/>
      <c r="L32" s="4"/>
      <c r="M32" s="118"/>
      <c r="N32" s="28"/>
      <c r="O32" s="89"/>
      <c r="P32" s="493"/>
      <c r="Q32" s="493"/>
      <c r="R32" s="493"/>
      <c r="S32" s="271">
        <f>U30</f>
        <v>0.26540838206627682</v>
      </c>
      <c r="T32" s="487"/>
      <c r="U32" s="480"/>
      <c r="V32" s="481"/>
    </row>
    <row r="33" spans="1:23" ht="11.1" customHeight="1">
      <c r="A33" s="14" t="s">
        <v>291</v>
      </c>
      <c r="B33" s="14"/>
      <c r="C33" s="14"/>
      <c r="D33" s="14"/>
      <c r="H33" s="4"/>
      <c r="I33" s="41" t="s">
        <v>215</v>
      </c>
      <c r="J33" s="71" t="s">
        <v>405</v>
      </c>
      <c r="K33" s="1" t="s">
        <v>290</v>
      </c>
      <c r="L33" s="7" t="s">
        <v>226</v>
      </c>
      <c r="M33" s="118">
        <f>SUM(J34:J39)</f>
        <v>77.174999999999983</v>
      </c>
      <c r="N33" s="28" t="s">
        <v>1</v>
      </c>
      <c r="O33" s="89"/>
      <c r="P33" s="314"/>
      <c r="Q33" s="314"/>
      <c r="R33" s="314"/>
      <c r="S33" s="317"/>
      <c r="T33" s="311"/>
      <c r="U33" s="315"/>
      <c r="V33" s="316"/>
    </row>
    <row r="34" spans="1:23" ht="11.1" customHeight="1" thickBot="1">
      <c r="A34" s="5" t="s">
        <v>43</v>
      </c>
      <c r="D34" s="8">
        <v>0.7</v>
      </c>
      <c r="E34" s="6" t="s">
        <v>217</v>
      </c>
      <c r="F34" s="43">
        <f>'Gross Wall Calculations (6)'!AP3</f>
        <v>3.15</v>
      </c>
      <c r="G34" s="6" t="s">
        <v>217</v>
      </c>
      <c r="H34" s="6">
        <f>'Gross Wall Calculations (6)'!AS3</f>
        <v>34</v>
      </c>
      <c r="I34" s="74" t="s">
        <v>226</v>
      </c>
      <c r="J34" s="43">
        <f>D34*F34*H34</f>
        <v>74.969999999999985</v>
      </c>
      <c r="K34" s="4" t="s">
        <v>1</v>
      </c>
      <c r="M34" s="4"/>
      <c r="O34" s="89"/>
      <c r="P34" s="85" t="str">
        <f>A1</f>
        <v>West Elevations</v>
      </c>
      <c r="Q34" s="1" t="s">
        <v>388</v>
      </c>
      <c r="R34" s="4"/>
      <c r="S34" s="164" t="str">
        <f>A33</f>
        <v>RC Column Areas</v>
      </c>
      <c r="T34" s="134"/>
      <c r="U34" s="134"/>
    </row>
    <row r="35" spans="1:23" ht="11.1" customHeight="1">
      <c r="A35" s="5" t="s">
        <v>44</v>
      </c>
      <c r="D35" s="8">
        <v>0.7</v>
      </c>
      <c r="E35" s="6" t="s">
        <v>217</v>
      </c>
      <c r="F35" s="43">
        <f>'Gross Wall Calculations (6)'!AP4</f>
        <v>3.15</v>
      </c>
      <c r="G35" s="6" t="s">
        <v>217</v>
      </c>
      <c r="H35" s="6">
        <f>'Gross Wall Calculations (6)'!AS4</f>
        <v>1</v>
      </c>
      <c r="I35" s="74" t="s">
        <v>226</v>
      </c>
      <c r="J35" s="43">
        <f t="shared" ref="J35:J36" si="0">D35*F35*H35</f>
        <v>2.2049999999999996</v>
      </c>
      <c r="K35" s="4" t="s">
        <v>1</v>
      </c>
      <c r="M35" s="4"/>
      <c r="O35" s="89"/>
      <c r="P35" s="135" t="s">
        <v>389</v>
      </c>
      <c r="Q35" s="165"/>
      <c r="R35" s="166"/>
      <c r="S35" s="530"/>
      <c r="T35" s="530"/>
      <c r="U35" s="531"/>
      <c r="V35" s="519"/>
      <c r="W35" s="520"/>
    </row>
    <row r="36" spans="1:23" ht="11.1" customHeight="1">
      <c r="A36" s="5" t="s">
        <v>45</v>
      </c>
      <c r="D36" s="8">
        <v>0</v>
      </c>
      <c r="E36" s="6" t="s">
        <v>217</v>
      </c>
      <c r="F36" s="43">
        <f>'Gross Wall Calculations (6)'!AP5</f>
        <v>3.5</v>
      </c>
      <c r="G36" s="6" t="s">
        <v>217</v>
      </c>
      <c r="H36" s="6">
        <f>'Gross Wall Calculations (6)'!AS5</f>
        <v>1</v>
      </c>
      <c r="I36" s="74" t="s">
        <v>226</v>
      </c>
      <c r="J36" s="43">
        <f t="shared" si="0"/>
        <v>0</v>
      </c>
      <c r="K36" s="4" t="s">
        <v>1</v>
      </c>
      <c r="M36" s="4"/>
      <c r="O36" s="89"/>
      <c r="P36" s="140" t="s">
        <v>406</v>
      </c>
      <c r="Q36" s="28"/>
      <c r="R36" s="169"/>
      <c r="S36" s="170" t="s">
        <v>391</v>
      </c>
      <c r="T36" s="141" t="s">
        <v>226</v>
      </c>
      <c r="U36" s="142">
        <v>4.3999999999999997E-2</v>
      </c>
      <c r="V36" s="28"/>
      <c r="W36" s="28"/>
    </row>
    <row r="37" spans="1:23" ht="11.1" customHeight="1">
      <c r="A37" s="72"/>
      <c r="D37" s="8"/>
      <c r="E37" s="6"/>
      <c r="F37" s="43"/>
      <c r="G37" s="6"/>
      <c r="I37" s="74"/>
      <c r="J37" s="43"/>
      <c r="M37" s="4"/>
      <c r="O37" s="89"/>
      <c r="P37" s="143" t="s">
        <v>392</v>
      </c>
      <c r="Q37" s="28"/>
      <c r="R37" s="101"/>
      <c r="S37" s="36" t="s">
        <v>393</v>
      </c>
      <c r="T37" s="141" t="s">
        <v>226</v>
      </c>
      <c r="U37" s="144">
        <v>0</v>
      </c>
      <c r="V37" s="28"/>
      <c r="W37" s="28"/>
    </row>
    <row r="38" spans="1:23" ht="11.1" customHeight="1">
      <c r="A38" s="72"/>
      <c r="D38" s="8"/>
      <c r="E38" s="6"/>
      <c r="F38" s="43"/>
      <c r="G38" s="6"/>
      <c r="I38" s="74"/>
      <c r="J38" s="43"/>
      <c r="M38" s="4"/>
      <c r="O38" s="89"/>
      <c r="P38" s="145" t="s">
        <v>394</v>
      </c>
      <c r="Q38" s="171">
        <v>5.0000000000000001E-3</v>
      </c>
      <c r="R38" s="100" t="s">
        <v>236</v>
      </c>
      <c r="S38" s="126">
        <v>1.5</v>
      </c>
      <c r="T38" s="141" t="s">
        <v>226</v>
      </c>
      <c r="U38" s="147">
        <f>Q38/S38</f>
        <v>3.3333333333333335E-3</v>
      </c>
      <c r="V38" s="31"/>
      <c r="W38" s="28"/>
    </row>
    <row r="39" spans="1:23" ht="11.1" customHeight="1">
      <c r="A39" s="72"/>
      <c r="D39" s="8"/>
      <c r="E39" s="6"/>
      <c r="F39" s="43"/>
      <c r="G39" s="6"/>
      <c r="I39" s="74"/>
      <c r="J39" s="43"/>
      <c r="O39" s="89"/>
      <c r="P39" s="145" t="s">
        <v>395</v>
      </c>
      <c r="Q39" s="171">
        <v>0.01</v>
      </c>
      <c r="R39" s="100" t="s">
        <v>236</v>
      </c>
      <c r="S39" s="126">
        <v>0.72</v>
      </c>
      <c r="T39" s="141" t="s">
        <v>226</v>
      </c>
      <c r="U39" s="147">
        <f>Q39/S39</f>
        <v>1.388888888888889E-2</v>
      </c>
      <c r="V39" s="31"/>
      <c r="W39" s="28"/>
    </row>
    <row r="40" spans="1:23" ht="11.1" customHeight="1">
      <c r="A40" s="72"/>
      <c r="D40" s="6"/>
      <c r="E40" s="8"/>
      <c r="F40" s="6"/>
      <c r="G40" s="6"/>
      <c r="I40" s="74"/>
      <c r="J40" s="43"/>
      <c r="M40" s="118"/>
      <c r="N40" s="28"/>
      <c r="O40" s="89"/>
      <c r="P40" s="145" t="s">
        <v>407</v>
      </c>
      <c r="Q40" s="171">
        <v>0.6</v>
      </c>
      <c r="R40" s="100" t="s">
        <v>236</v>
      </c>
      <c r="S40" s="126">
        <v>2.16</v>
      </c>
      <c r="T40" s="141" t="s">
        <v>226</v>
      </c>
      <c r="U40" s="147">
        <f>Q40/S40</f>
        <v>0.27777777777777773</v>
      </c>
      <c r="V40" s="31"/>
      <c r="W40" s="28"/>
    </row>
    <row r="41" spans="1:23" ht="11.1" customHeight="1">
      <c r="A41" s="72"/>
      <c r="B41" s="8"/>
      <c r="C41" s="43"/>
      <c r="D41" s="11"/>
      <c r="E41" s="43"/>
      <c r="F41" s="6"/>
      <c r="G41" s="11"/>
      <c r="I41" s="74"/>
      <c r="J41" s="43"/>
      <c r="O41" s="89"/>
      <c r="P41" s="145" t="s">
        <v>398</v>
      </c>
      <c r="Q41" s="171">
        <v>0.01</v>
      </c>
      <c r="R41" s="100" t="s">
        <v>236</v>
      </c>
      <c r="S41" s="126">
        <v>0.38</v>
      </c>
      <c r="T41" s="141" t="s">
        <v>226</v>
      </c>
      <c r="U41" s="147">
        <f>Q41/S41</f>
        <v>2.6315789473684209E-2</v>
      </c>
      <c r="V41" s="31"/>
      <c r="W41" s="28"/>
    </row>
    <row r="42" spans="1:23" ht="11.1" customHeight="1">
      <c r="O42" s="89"/>
      <c r="P42" s="148" t="s">
        <v>408</v>
      </c>
      <c r="Q42" s="149"/>
      <c r="R42" s="150"/>
      <c r="S42" s="151" t="s">
        <v>400</v>
      </c>
      <c r="T42" s="152" t="s">
        <v>226</v>
      </c>
      <c r="U42" s="172">
        <v>0.12</v>
      </c>
      <c r="V42" s="28"/>
      <c r="W42" s="28"/>
    </row>
    <row r="43" spans="1:23" ht="11.1" customHeight="1" thickBot="1">
      <c r="C43" s="4"/>
      <c r="D43" s="4"/>
      <c r="E43" s="4"/>
      <c r="H43" s="4"/>
      <c r="L43" s="4"/>
      <c r="M43" s="4"/>
      <c r="N43" s="114"/>
      <c r="P43" s="154" t="s">
        <v>401</v>
      </c>
      <c r="Q43" s="155"/>
      <c r="R43" s="155"/>
      <c r="S43" s="156"/>
      <c r="T43" s="157"/>
      <c r="U43" s="158">
        <f>SUM(U36:U42)</f>
        <v>0.48531578947368414</v>
      </c>
      <c r="V43" s="85"/>
      <c r="W43" s="28"/>
    </row>
    <row r="44" spans="1:23" ht="11.1" customHeight="1">
      <c r="A44" s="57" t="s">
        <v>409</v>
      </c>
      <c r="C44" s="81" t="s">
        <v>729</v>
      </c>
      <c r="D44" s="488">
        <f>M6</f>
        <v>242.19999999999996</v>
      </c>
      <c r="E44" s="488"/>
      <c r="F44" s="488"/>
      <c r="G44" s="488"/>
      <c r="H44" s="6" t="s">
        <v>730</v>
      </c>
      <c r="I44" s="488">
        <f>M3</f>
        <v>1198.2774999999999</v>
      </c>
      <c r="J44" s="489"/>
      <c r="K44" s="489"/>
      <c r="L44" s="7" t="s">
        <v>226</v>
      </c>
      <c r="M44" s="92">
        <f>M6/M3</f>
        <v>0.20212346472332157</v>
      </c>
      <c r="O44" s="89"/>
      <c r="P44" s="493" t="s">
        <v>410</v>
      </c>
      <c r="Q44" s="493"/>
      <c r="R44" s="493"/>
      <c r="S44" s="311">
        <v>1</v>
      </c>
      <c r="T44" s="495" t="s">
        <v>226</v>
      </c>
      <c r="U44" s="480">
        <f>(S44/S45)</f>
        <v>2.0605140440299321</v>
      </c>
      <c r="V44" s="481" t="s">
        <v>404</v>
      </c>
    </row>
    <row r="45" spans="1:23" ht="11.1" customHeight="1">
      <c r="O45" s="89"/>
      <c r="P45" s="493"/>
      <c r="Q45" s="493"/>
      <c r="R45" s="493"/>
      <c r="S45" s="271">
        <f>U43</f>
        <v>0.48531578947368414</v>
      </c>
      <c r="T45" s="487"/>
      <c r="U45" s="480"/>
      <c r="V45" s="481"/>
    </row>
    <row r="46" spans="1:23" ht="11.1" customHeight="1">
      <c r="A46" s="115"/>
      <c r="C46" s="43"/>
      <c r="D46" s="11"/>
      <c r="E46" s="43"/>
      <c r="F46" s="6"/>
      <c r="G46" s="43"/>
      <c r="N46" s="114"/>
      <c r="O46" s="28"/>
      <c r="P46" s="72"/>
      <c r="Q46" s="8"/>
      <c r="R46" s="43"/>
      <c r="S46" s="11"/>
      <c r="T46" s="43"/>
      <c r="U46" s="11"/>
    </row>
    <row r="47" spans="1:23" ht="11.1" customHeight="1">
      <c r="A47" s="115"/>
      <c r="C47" s="43"/>
      <c r="D47" s="11"/>
      <c r="E47" s="43"/>
      <c r="F47" s="6"/>
      <c r="G47" s="43"/>
      <c r="N47" s="114"/>
      <c r="O47" s="28"/>
      <c r="P47" s="72"/>
      <c r="Q47" s="8"/>
      <c r="R47" s="43"/>
      <c r="S47" s="11"/>
      <c r="T47" s="43"/>
      <c r="U47" s="11"/>
    </row>
    <row r="48" spans="1:23" ht="11.1" customHeight="1">
      <c r="F48" s="6"/>
      <c r="G48" s="43"/>
      <c r="O48" s="28"/>
      <c r="P48" s="72"/>
      <c r="Q48" s="8"/>
    </row>
    <row r="49" spans="1:15">
      <c r="O49" s="28"/>
    </row>
    <row r="50" spans="1:15">
      <c r="O50" s="28"/>
    </row>
    <row r="51" spans="1:15">
      <c r="O51" s="28"/>
    </row>
    <row r="52" spans="1:15">
      <c r="A52" s="28"/>
      <c r="B52" s="28"/>
      <c r="H52" s="33"/>
      <c r="I52" s="28"/>
      <c r="J52" s="28"/>
      <c r="K52" s="28"/>
      <c r="L52" s="318"/>
      <c r="M52" s="58"/>
      <c r="N52" s="28"/>
      <c r="O52" s="28"/>
    </row>
    <row r="53" spans="1:15">
      <c r="A53" s="85"/>
      <c r="B53" s="85"/>
      <c r="H53" s="86"/>
      <c r="I53" s="28"/>
      <c r="J53" s="28"/>
      <c r="K53" s="28"/>
      <c r="L53" s="318"/>
      <c r="M53" s="58"/>
      <c r="N53" s="28"/>
      <c r="O53" s="28"/>
    </row>
    <row r="54" spans="1:15">
      <c r="A54" s="31"/>
      <c r="B54" s="31"/>
      <c r="H54" s="33"/>
      <c r="I54" s="87"/>
      <c r="J54" s="88"/>
      <c r="K54" s="88"/>
      <c r="L54" s="318"/>
      <c r="M54" s="58"/>
      <c r="N54" s="28"/>
      <c r="O54" s="28"/>
    </row>
    <row r="55" spans="1:15">
      <c r="A55" s="31"/>
      <c r="B55" s="31"/>
      <c r="H55" s="33"/>
      <c r="I55" s="87"/>
      <c r="J55" s="31"/>
      <c r="K55" s="31"/>
      <c r="L55" s="318"/>
      <c r="M55" s="58"/>
      <c r="N55" s="28"/>
      <c r="O55" s="28"/>
    </row>
    <row r="56" spans="1:15">
      <c r="A56" s="31"/>
      <c r="B56" s="31"/>
      <c r="H56" s="33"/>
      <c r="I56" s="87"/>
      <c r="J56" s="31"/>
      <c r="K56" s="31"/>
      <c r="L56" s="318"/>
      <c r="M56" s="96"/>
      <c r="N56" s="28"/>
      <c r="O56" s="28"/>
    </row>
    <row r="57" spans="1:15">
      <c r="A57" s="28"/>
      <c r="B57" s="28"/>
      <c r="H57" s="33"/>
      <c r="I57" s="28"/>
      <c r="J57" s="28"/>
      <c r="K57" s="28"/>
      <c r="L57" s="318"/>
      <c r="M57" s="58"/>
      <c r="N57" s="28"/>
      <c r="O57" s="28"/>
    </row>
    <row r="58" spans="1:15">
      <c r="A58" s="85"/>
      <c r="B58" s="85"/>
      <c r="H58" s="86"/>
      <c r="I58" s="28"/>
      <c r="J58" s="28"/>
      <c r="K58" s="28"/>
      <c r="L58" s="318"/>
      <c r="M58" s="58"/>
      <c r="N58" s="28"/>
      <c r="O58" s="28"/>
    </row>
    <row r="59" spans="1:15">
      <c r="A59" s="31"/>
      <c r="B59" s="31"/>
      <c r="H59" s="33"/>
      <c r="I59" s="87"/>
      <c r="J59" s="88"/>
      <c r="K59" s="88"/>
      <c r="L59" s="318"/>
      <c r="M59" s="58"/>
      <c r="N59" s="28"/>
      <c r="O59" s="28"/>
    </row>
    <row r="60" spans="1:15">
      <c r="A60" s="31"/>
      <c r="B60" s="31"/>
      <c r="H60" s="33"/>
      <c r="I60" s="87"/>
      <c r="J60" s="31"/>
      <c r="K60" s="31"/>
      <c r="L60" s="318"/>
      <c r="M60" s="58"/>
      <c r="N60" s="28"/>
      <c r="O60" s="28"/>
    </row>
    <row r="61" spans="1:15">
      <c r="A61" s="31"/>
      <c r="B61" s="31"/>
      <c r="H61" s="33"/>
      <c r="I61" s="87"/>
      <c r="J61" s="31"/>
      <c r="K61" s="31"/>
      <c r="L61" s="318"/>
      <c r="M61" s="96"/>
      <c r="N61" s="28"/>
      <c r="O61" s="28"/>
    </row>
    <row r="62" spans="1:15">
      <c r="A62" s="28"/>
      <c r="B62" s="28"/>
      <c r="H62" s="33"/>
      <c r="I62" s="28"/>
      <c r="J62" s="28"/>
      <c r="K62" s="28"/>
      <c r="L62" s="318"/>
      <c r="M62" s="58"/>
      <c r="N62" s="28"/>
      <c r="O62" s="28"/>
    </row>
    <row r="63" spans="1:15">
      <c r="A63" s="85"/>
      <c r="B63" s="85"/>
      <c r="H63" s="86"/>
      <c r="I63" s="28"/>
      <c r="J63" s="28"/>
      <c r="K63" s="28"/>
      <c r="L63" s="318"/>
      <c r="M63" s="58"/>
      <c r="N63" s="28"/>
      <c r="O63" s="28"/>
    </row>
    <row r="64" spans="1:15">
      <c r="A64" s="31"/>
      <c r="B64" s="31"/>
      <c r="H64" s="33"/>
      <c r="I64" s="87"/>
      <c r="J64" s="88"/>
      <c r="K64" s="88"/>
      <c r="L64" s="318"/>
      <c r="M64" s="58"/>
      <c r="N64" s="28"/>
      <c r="O64" s="28"/>
    </row>
    <row r="65" spans="1:15">
      <c r="A65" s="31"/>
      <c r="B65" s="31"/>
      <c r="H65" s="33"/>
      <c r="I65" s="87"/>
      <c r="J65" s="31"/>
      <c r="K65" s="31"/>
      <c r="L65" s="318"/>
      <c r="M65" s="58"/>
      <c r="N65" s="28"/>
      <c r="O65" s="28"/>
    </row>
    <row r="66" spans="1:15">
      <c r="A66" s="31"/>
      <c r="B66" s="31"/>
      <c r="H66" s="33"/>
      <c r="I66" s="87"/>
      <c r="J66" s="31"/>
      <c r="K66" s="31"/>
      <c r="L66" s="318"/>
      <c r="M66" s="96"/>
      <c r="N66" s="28"/>
      <c r="O66" s="28"/>
    </row>
    <row r="67" spans="1:15">
      <c r="A67" s="28"/>
      <c r="B67" s="28"/>
      <c r="H67" s="33"/>
      <c r="I67" s="28"/>
      <c r="J67" s="28"/>
      <c r="K67" s="28"/>
      <c r="L67" s="318"/>
      <c r="M67" s="58"/>
      <c r="N67" s="28"/>
      <c r="O67" s="28"/>
    </row>
    <row r="68" spans="1:15">
      <c r="A68" s="85"/>
      <c r="B68" s="85"/>
      <c r="H68" s="86"/>
      <c r="I68" s="28"/>
      <c r="J68" s="28"/>
      <c r="K68" s="28"/>
      <c r="L68" s="318"/>
      <c r="M68" s="58"/>
      <c r="N68" s="28"/>
      <c r="O68" s="28"/>
    </row>
    <row r="69" spans="1:15">
      <c r="A69" s="31"/>
      <c r="B69" s="31"/>
      <c r="H69" s="33"/>
      <c r="I69" s="87"/>
      <c r="J69" s="88"/>
      <c r="K69" s="88"/>
      <c r="L69" s="318"/>
      <c r="M69" s="58"/>
      <c r="N69" s="28"/>
      <c r="O69" s="28"/>
    </row>
    <row r="70" spans="1:15">
      <c r="A70" s="31"/>
      <c r="B70" s="31"/>
      <c r="H70" s="33"/>
      <c r="I70" s="87"/>
      <c r="J70" s="31"/>
      <c r="K70" s="31"/>
      <c r="L70" s="318"/>
      <c r="M70" s="58"/>
      <c r="N70" s="28"/>
      <c r="O70" s="28"/>
    </row>
    <row r="71" spans="1:15">
      <c r="A71" s="31"/>
      <c r="B71" s="31"/>
      <c r="H71" s="33"/>
      <c r="I71" s="87"/>
      <c r="J71" s="31"/>
      <c r="K71" s="31"/>
      <c r="L71" s="318"/>
      <c r="M71" s="96"/>
      <c r="N71" s="28"/>
      <c r="O71" s="28"/>
    </row>
    <row r="72" spans="1:15">
      <c r="A72" s="28"/>
      <c r="B72" s="28"/>
      <c r="H72" s="33"/>
      <c r="I72" s="28"/>
      <c r="J72" s="28"/>
      <c r="K72" s="28"/>
      <c r="L72" s="318"/>
      <c r="M72" s="58"/>
      <c r="N72" s="28"/>
      <c r="O72" s="28"/>
    </row>
    <row r="73" spans="1:15">
      <c r="A73" s="31"/>
      <c r="B73" s="28"/>
      <c r="H73" s="33"/>
      <c r="I73" s="28"/>
      <c r="J73" s="28"/>
      <c r="K73" s="28"/>
      <c r="L73" s="318"/>
      <c r="M73" s="58"/>
      <c r="N73" s="28"/>
      <c r="O73" s="28"/>
    </row>
    <row r="74" spans="1:15">
      <c r="A74" s="28"/>
      <c r="B74" s="31"/>
      <c r="H74" s="33"/>
      <c r="I74" s="87"/>
      <c r="J74" s="31"/>
      <c r="K74" s="31"/>
      <c r="L74" s="318"/>
      <c r="M74" s="58"/>
      <c r="N74" s="28"/>
      <c r="O74" s="28"/>
    </row>
    <row r="75" spans="1:15">
      <c r="A75" s="28"/>
      <c r="B75" s="31"/>
      <c r="H75" s="33"/>
      <c r="I75" s="87"/>
      <c r="J75" s="31"/>
      <c r="K75" s="31"/>
      <c r="L75" s="318"/>
      <c r="M75" s="58"/>
      <c r="N75" s="28"/>
      <c r="O75" s="28"/>
    </row>
    <row r="76" spans="1:15">
      <c r="A76" s="28"/>
      <c r="B76" s="28"/>
      <c r="H76" s="33"/>
      <c r="I76" s="28"/>
      <c r="J76" s="28"/>
      <c r="K76" s="28"/>
      <c r="L76" s="318"/>
      <c r="M76" s="58"/>
      <c r="N76" s="28"/>
      <c r="O76" s="28"/>
    </row>
    <row r="77" spans="1:15">
      <c r="A77" s="28"/>
      <c r="B77" s="28"/>
      <c r="H77" s="33"/>
      <c r="I77" s="28"/>
      <c r="J77" s="28"/>
      <c r="K77" s="28"/>
      <c r="L77" s="318"/>
      <c r="M77" s="58"/>
      <c r="N77" s="28"/>
      <c r="O77" s="28"/>
    </row>
    <row r="78" spans="1:15">
      <c r="A78" s="31"/>
      <c r="B78" s="28"/>
      <c r="H78" s="33"/>
      <c r="I78" s="28"/>
      <c r="J78" s="28"/>
      <c r="K78" s="28"/>
      <c r="L78" s="318"/>
      <c r="M78" s="58"/>
      <c r="N78" s="28"/>
      <c r="O78" s="28"/>
    </row>
    <row r="79" spans="1:15">
      <c r="A79" s="28"/>
      <c r="B79" s="31"/>
      <c r="H79" s="33"/>
      <c r="I79" s="87"/>
      <c r="J79" s="31"/>
      <c r="K79" s="31"/>
      <c r="L79" s="318"/>
      <c r="M79" s="58"/>
      <c r="N79" s="28"/>
      <c r="O79" s="28"/>
    </row>
    <row r="80" spans="1:15">
      <c r="A80" s="28"/>
      <c r="B80" s="31"/>
      <c r="H80" s="33"/>
      <c r="I80" s="87"/>
      <c r="J80" s="31"/>
      <c r="K80" s="31"/>
      <c r="L80" s="318"/>
      <c r="M80" s="58"/>
      <c r="N80" s="28"/>
      <c r="O80" s="28"/>
    </row>
    <row r="81" spans="1:15">
      <c r="A81" s="28"/>
      <c r="B81" s="28"/>
      <c r="H81" s="33"/>
      <c r="I81" s="28"/>
      <c r="J81" s="28"/>
      <c r="K81" s="28"/>
      <c r="L81" s="318"/>
      <c r="M81" s="58"/>
      <c r="N81" s="28"/>
      <c r="O81" s="28"/>
    </row>
    <row r="82" spans="1:15">
      <c r="A82" s="28"/>
      <c r="B82" s="28"/>
      <c r="H82" s="33"/>
      <c r="I82" s="28"/>
      <c r="J82" s="28"/>
      <c r="K82" s="28"/>
      <c r="L82" s="318"/>
      <c r="M82" s="58"/>
      <c r="N82" s="28"/>
      <c r="O82" s="28"/>
    </row>
  </sheetData>
  <mergeCells count="23">
    <mergeCell ref="D44:G44"/>
    <mergeCell ref="I44:K44"/>
    <mergeCell ref="P31:R32"/>
    <mergeCell ref="T31:T32"/>
    <mergeCell ref="U31:U32"/>
    <mergeCell ref="S35:U35"/>
    <mergeCell ref="V31:V32"/>
    <mergeCell ref="Q7:S7"/>
    <mergeCell ref="T7:U7"/>
    <mergeCell ref="Q8:S8"/>
    <mergeCell ref="T8:U8"/>
    <mergeCell ref="Q9:S9"/>
    <mergeCell ref="T9:U9"/>
    <mergeCell ref="Q10:S10"/>
    <mergeCell ref="T10:U10"/>
    <mergeCell ref="T11:U11"/>
    <mergeCell ref="Q22:U22"/>
    <mergeCell ref="V22:W22"/>
    <mergeCell ref="V35:W35"/>
    <mergeCell ref="P44:R45"/>
    <mergeCell ref="T44:T45"/>
    <mergeCell ref="U44:U45"/>
    <mergeCell ref="V44:V4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8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38"/>
  <sheetViews>
    <sheetView view="pageBreakPreview" zoomScale="110" zoomScaleNormal="100" zoomScaleSheetLayoutView="110" workbookViewId="0">
      <selection activeCell="A2" sqref="A2"/>
    </sheetView>
  </sheetViews>
  <sheetFormatPr defaultRowHeight="16.5"/>
  <cols>
    <col min="1" max="1" width="20.7109375" style="177" customWidth="1"/>
    <col min="2" max="2" width="10.7109375" style="177" customWidth="1"/>
    <col min="3" max="5" width="11.7109375" style="177" customWidth="1"/>
    <col min="6" max="6" width="5.7109375" style="177" customWidth="1"/>
    <col min="7" max="7" width="30" style="177" customWidth="1"/>
    <col min="8" max="8" width="7" style="177" customWidth="1"/>
    <col min="9" max="12" width="6.7109375" style="177" customWidth="1"/>
    <col min="13" max="16384" width="9.140625" style="177"/>
  </cols>
  <sheetData>
    <row r="1" spans="1:12" ht="15" customHeight="1">
      <c r="A1" s="176" t="s">
        <v>744</v>
      </c>
      <c r="C1" s="178"/>
      <c r="E1" s="179"/>
    </row>
    <row r="2" spans="1:12" ht="15" customHeight="1">
      <c r="A2" s="176" t="s">
        <v>457</v>
      </c>
      <c r="C2" s="178"/>
      <c r="E2" s="179"/>
    </row>
    <row r="3" spans="1:12" ht="12.95" customHeight="1">
      <c r="A3" s="176"/>
      <c r="B3" s="178"/>
      <c r="C3" s="178"/>
    </row>
    <row r="4" spans="1:12" s="4" customFormat="1" ht="12.95" customHeight="1">
      <c r="A4" s="4" t="s">
        <v>456</v>
      </c>
      <c r="B4" s="3">
        <v>13</v>
      </c>
      <c r="D4" s="2" t="s">
        <v>455</v>
      </c>
      <c r="E4" s="3" t="s">
        <v>453</v>
      </c>
    </row>
    <row r="5" spans="1:12" s="4" customFormat="1" ht="12.95" customHeight="1" thickBot="1">
      <c r="A5" s="4" t="s">
        <v>454</v>
      </c>
      <c r="B5" s="66" t="s">
        <v>453</v>
      </c>
      <c r="C5" s="66"/>
      <c r="D5" s="66"/>
      <c r="E5" s="66"/>
    </row>
    <row r="6" spans="1:12" s="4" customFormat="1" ht="12.95" customHeight="1" thickBot="1">
      <c r="B6" s="28"/>
      <c r="C6" s="28"/>
      <c r="D6" s="28"/>
      <c r="E6" s="28"/>
      <c r="G6" s="307" t="s">
        <v>452</v>
      </c>
      <c r="H6" s="306"/>
      <c r="I6" s="306"/>
      <c r="J6" s="306"/>
      <c r="K6" s="324"/>
      <c r="L6"/>
    </row>
    <row r="7" spans="1:12" s="4" customFormat="1" ht="12.95" customHeight="1">
      <c r="A7" s="4" t="s">
        <v>451</v>
      </c>
      <c r="B7" s="3" t="s">
        <v>450</v>
      </c>
      <c r="D7" s="2" t="s">
        <v>449</v>
      </c>
      <c r="E7" s="184">
        <f>'Gross Wall Calculations (6)'!AT35</f>
        <v>1198.2774999999999</v>
      </c>
      <c r="G7" s="450" t="s">
        <v>440</v>
      </c>
      <c r="H7" s="451"/>
      <c r="I7" s="321" t="s">
        <v>439</v>
      </c>
      <c r="J7" s="452"/>
      <c r="K7" s="453"/>
      <c r="L7"/>
    </row>
    <row r="8" spans="1:12" s="4" customFormat="1" ht="12.95" customHeight="1" thickBot="1">
      <c r="A8" s="4" t="s">
        <v>409</v>
      </c>
      <c r="B8" s="184">
        <f>'Gross Glazing Calculations (7)'!AT36/'RTTV-wall 1 (13)'!E7</f>
        <v>0.20212346472332157</v>
      </c>
      <c r="D8" s="2" t="s">
        <v>448</v>
      </c>
      <c r="E8" s="187">
        <f>'West (12)'!S3</f>
        <v>1.131</v>
      </c>
      <c r="G8" s="188" t="s">
        <v>438</v>
      </c>
      <c r="H8" s="189" t="s">
        <v>437</v>
      </c>
      <c r="I8" s="189" t="str">
        <f>'West (12)'!J9</f>
        <v>W-F1</v>
      </c>
      <c r="J8" s="189"/>
      <c r="K8" s="190"/>
      <c r="L8"/>
    </row>
    <row r="9" spans="1:12" s="4" customFormat="1" ht="12.95" customHeight="1" thickBot="1">
      <c r="D9" s="2"/>
      <c r="E9" s="270"/>
      <c r="G9" s="191" t="s">
        <v>436</v>
      </c>
      <c r="H9" s="192"/>
      <c r="I9" s="193" t="s">
        <v>435</v>
      </c>
      <c r="J9" s="193"/>
      <c r="K9" s="194"/>
      <c r="L9"/>
    </row>
    <row r="10" spans="1:12" s="4" customFormat="1" ht="12.95" customHeight="1" thickBot="1">
      <c r="A10" s="496" t="s">
        <v>447</v>
      </c>
      <c r="B10" s="497"/>
      <c r="C10" s="497"/>
      <c r="D10" s="497"/>
      <c r="E10" s="498"/>
      <c r="F10" s="177"/>
      <c r="G10" s="196" t="s">
        <v>424</v>
      </c>
      <c r="H10" s="197" t="s">
        <v>423</v>
      </c>
      <c r="I10" s="447">
        <v>6.0000000000000001E-3</v>
      </c>
      <c r="J10" s="447"/>
      <c r="K10" s="448"/>
      <c r="L10"/>
    </row>
    <row r="11" spans="1:12" s="4" customFormat="1" ht="12.95" customHeight="1">
      <c r="A11" s="499" t="s">
        <v>440</v>
      </c>
      <c r="B11" s="500"/>
      <c r="C11" s="501" t="s">
        <v>439</v>
      </c>
      <c r="D11" s="502"/>
      <c r="E11" s="503"/>
      <c r="G11" s="201" t="s">
        <v>434</v>
      </c>
      <c r="H11" s="197" t="s">
        <v>1</v>
      </c>
      <c r="I11" s="202">
        <f>'West (12)'!M9</f>
        <v>242.19999999999996</v>
      </c>
      <c r="J11" s="202"/>
      <c r="K11" s="203"/>
      <c r="L11"/>
    </row>
    <row r="12" spans="1:12" s="4" customFormat="1" ht="12.95" customHeight="1" thickBot="1">
      <c r="A12" s="224" t="s">
        <v>164</v>
      </c>
      <c r="B12" s="303" t="s">
        <v>165</v>
      </c>
      <c r="C12" s="302" t="str">
        <f>'West (12)'!J31</f>
        <v>W-W1</v>
      </c>
      <c r="D12" s="302" t="str">
        <f>'West (12)'!J33</f>
        <v>W-W2</v>
      </c>
      <c r="E12" s="301"/>
      <c r="G12" s="201" t="s">
        <v>446</v>
      </c>
      <c r="H12" s="197" t="s">
        <v>404</v>
      </c>
      <c r="I12" s="206">
        <v>5.7</v>
      </c>
      <c r="J12" s="206"/>
      <c r="K12" s="208"/>
      <c r="L12"/>
    </row>
    <row r="13" spans="1:12" s="4" customFormat="1" ht="12.95" customHeight="1" thickBot="1">
      <c r="A13" s="209" t="s">
        <v>445</v>
      </c>
      <c r="B13" s="210"/>
      <c r="C13" s="211" t="str">
        <f>'West (12)'!P25</f>
        <v>5mm mosaic tiles</v>
      </c>
      <c r="D13" s="211" t="str">
        <f>'West (12)'!P38</f>
        <v>5mm mosaic tiles</v>
      </c>
      <c r="E13" s="212"/>
      <c r="G13" s="213" t="s">
        <v>731</v>
      </c>
      <c r="H13" s="214"/>
      <c r="I13" s="215">
        <f>0.64*I11/$E$7*I12*$E$8</f>
        <v>0.83393877762037594</v>
      </c>
      <c r="J13" s="215"/>
      <c r="K13" s="216"/>
      <c r="L13"/>
    </row>
    <row r="14" spans="1:12" s="4" customFormat="1" ht="12.95" customHeight="1">
      <c r="A14" s="217" t="s">
        <v>426</v>
      </c>
      <c r="B14" s="197" t="s">
        <v>425</v>
      </c>
      <c r="C14" s="202">
        <f>'West (12)'!S25</f>
        <v>1.5</v>
      </c>
      <c r="D14" s="202">
        <f>'West (12)'!S38:S38</f>
        <v>1.5</v>
      </c>
      <c r="E14" s="218"/>
      <c r="G14" s="300"/>
      <c r="H14" s="300"/>
      <c r="I14" s="300"/>
      <c r="J14" s="7"/>
      <c r="K14" s="7"/>
      <c r="L14" s="7"/>
    </row>
    <row r="15" spans="1:12" s="4" customFormat="1" ht="12.95" customHeight="1">
      <c r="A15" s="217" t="s">
        <v>424</v>
      </c>
      <c r="B15" s="197" t="s">
        <v>423</v>
      </c>
      <c r="C15" s="219">
        <f>'West (12)'!Q25</f>
        <v>5.0000000000000001E-3</v>
      </c>
      <c r="D15" s="219">
        <f>'West (12)'!Q38</f>
        <v>5.0000000000000001E-3</v>
      </c>
      <c r="E15" s="220"/>
      <c r="G15" s="174" t="s">
        <v>458</v>
      </c>
      <c r="H15" s="1" t="s">
        <v>444</v>
      </c>
      <c r="J15" s="107" t="s">
        <v>342</v>
      </c>
      <c r="L15" s="300"/>
    </row>
    <row r="16" spans="1:12" s="4" customFormat="1" ht="12.95" customHeight="1">
      <c r="A16" s="217" t="s">
        <v>443</v>
      </c>
      <c r="B16" s="197" t="s">
        <v>442</v>
      </c>
      <c r="C16" s="462">
        <f>'West (12)'!T12</f>
        <v>0.42</v>
      </c>
      <c r="D16" s="462">
        <f>'West (12)'!T12</f>
        <v>0.42</v>
      </c>
      <c r="E16" s="218"/>
      <c r="G16" s="85"/>
      <c r="H16" s="174" t="s">
        <v>226</v>
      </c>
      <c r="I16" s="223">
        <f>SUM(I13:K13)</f>
        <v>0.83393877762037594</v>
      </c>
      <c r="J16" s="173" t="s">
        <v>411</v>
      </c>
      <c r="K16" s="300"/>
      <c r="L16" s="300"/>
    </row>
    <row r="17" spans="1:12" s="4" customFormat="1" ht="12.95" customHeight="1">
      <c r="A17" s="224" t="s">
        <v>432</v>
      </c>
      <c r="B17" s="197"/>
      <c r="C17" s="225" t="str">
        <f>'West (12)'!P26</f>
        <v>10mm cement/ sand render</v>
      </c>
      <c r="D17" s="225" t="str">
        <f>'West (12)'!P39</f>
        <v>10mm cement/ sand render</v>
      </c>
      <c r="E17" s="218"/>
    </row>
    <row r="18" spans="1:12" s="4" customFormat="1" ht="12.95" customHeight="1" thickBot="1">
      <c r="A18" s="217" t="s">
        <v>426</v>
      </c>
      <c r="B18" s="197" t="s">
        <v>425</v>
      </c>
      <c r="C18" s="202">
        <f>'West (12)'!S26</f>
        <v>0.72</v>
      </c>
      <c r="D18" s="202">
        <f>'West (12)'!S39</f>
        <v>0.72</v>
      </c>
      <c r="E18" s="218"/>
      <c r="G18" s="85"/>
      <c r="H18" s="222"/>
      <c r="I18" s="300"/>
      <c r="J18" s="300"/>
      <c r="K18" s="300"/>
      <c r="L18" s="300"/>
    </row>
    <row r="19" spans="1:12" s="4" customFormat="1" ht="12.95" customHeight="1" thickBot="1">
      <c r="A19" s="217" t="s">
        <v>424</v>
      </c>
      <c r="B19" s="197" t="s">
        <v>423</v>
      </c>
      <c r="C19" s="202">
        <f>'West (12)'!Q26</f>
        <v>0.01</v>
      </c>
      <c r="D19" s="202">
        <f>'West (12)'!Q39</f>
        <v>0.01</v>
      </c>
      <c r="E19" s="218"/>
      <c r="G19" s="449" t="s">
        <v>441</v>
      </c>
      <c r="H19" s="227"/>
      <c r="I19" s="227"/>
      <c r="J19" s="227"/>
      <c r="K19" s="228"/>
      <c r="L19"/>
    </row>
    <row r="20" spans="1:12" s="4" customFormat="1" ht="12.95" customHeight="1">
      <c r="A20" s="224" t="s">
        <v>432</v>
      </c>
      <c r="B20" s="197"/>
      <c r="C20" s="225" t="str">
        <f>'West (12)'!P27</f>
        <v>125mm concrete wall</v>
      </c>
      <c r="D20" s="225" t="str">
        <f>'West (12)'!P40</f>
        <v>600mm concrete column</v>
      </c>
      <c r="E20" s="218"/>
      <c r="G20" s="450" t="s">
        <v>440</v>
      </c>
      <c r="H20" s="451"/>
      <c r="I20" s="501" t="s">
        <v>439</v>
      </c>
      <c r="J20" s="502"/>
      <c r="K20" s="503"/>
      <c r="L20"/>
    </row>
    <row r="21" spans="1:12" s="4" customFormat="1" ht="12.95" customHeight="1" thickBot="1">
      <c r="A21" s="217" t="s">
        <v>426</v>
      </c>
      <c r="B21" s="197" t="s">
        <v>425</v>
      </c>
      <c r="C21" s="202">
        <f>'West (12)'!S27</f>
        <v>2.16</v>
      </c>
      <c r="D21" s="202">
        <f>'West (12)'!S40</f>
        <v>2.16</v>
      </c>
      <c r="E21" s="218"/>
      <c r="G21" s="188" t="s">
        <v>438</v>
      </c>
      <c r="H21" s="189" t="s">
        <v>437</v>
      </c>
      <c r="I21" s="189" t="str">
        <f>'West (12)'!J9</f>
        <v>W-F1</v>
      </c>
      <c r="J21" s="189"/>
      <c r="K21" s="190"/>
      <c r="L21"/>
    </row>
    <row r="22" spans="1:12" s="4" customFormat="1" ht="12.95" customHeight="1">
      <c r="A22" s="217" t="s">
        <v>424</v>
      </c>
      <c r="B22" s="197" t="s">
        <v>423</v>
      </c>
      <c r="C22" s="202">
        <f>'West (12)'!Q27</f>
        <v>0.125</v>
      </c>
      <c r="D22" s="202">
        <f>'West (12)'!Q40</f>
        <v>0.6</v>
      </c>
      <c r="E22" s="218"/>
      <c r="G22" s="231" t="s">
        <v>436</v>
      </c>
      <c r="H22" s="210"/>
      <c r="I22" s="445" t="s">
        <v>435</v>
      </c>
      <c r="J22" s="445"/>
      <c r="K22" s="446"/>
      <c r="L22"/>
    </row>
    <row r="23" spans="1:12" s="4" customFormat="1" ht="12.95" customHeight="1">
      <c r="A23" s="224" t="s">
        <v>432</v>
      </c>
      <c r="B23" s="197"/>
      <c r="C23" s="299"/>
      <c r="D23" s="299"/>
      <c r="E23" s="218"/>
      <c r="G23" s="217" t="s">
        <v>424</v>
      </c>
      <c r="H23" s="197" t="s">
        <v>423</v>
      </c>
      <c r="I23" s="233">
        <v>8.0000000000000002E-3</v>
      </c>
      <c r="J23" s="233"/>
      <c r="K23" s="234"/>
      <c r="L23"/>
    </row>
    <row r="24" spans="1:12" s="4" customFormat="1" ht="12.95" customHeight="1">
      <c r="A24" s="217" t="s">
        <v>426</v>
      </c>
      <c r="B24" s="197" t="s">
        <v>425</v>
      </c>
      <c r="C24" s="299"/>
      <c r="D24" s="299"/>
      <c r="E24" s="218"/>
      <c r="G24" s="235" t="s">
        <v>434</v>
      </c>
      <c r="H24" s="197" t="s">
        <v>1</v>
      </c>
      <c r="I24" s="236">
        <f>'West (12)'!M9</f>
        <v>242.19999999999996</v>
      </c>
      <c r="J24" s="236"/>
      <c r="K24" s="237"/>
      <c r="L24"/>
    </row>
    <row r="25" spans="1:12" s="4" customFormat="1" ht="12.95" customHeight="1">
      <c r="A25" s="217" t="s">
        <v>424</v>
      </c>
      <c r="B25" s="197" t="s">
        <v>423</v>
      </c>
      <c r="C25" s="299"/>
      <c r="D25" s="299"/>
      <c r="E25" s="218"/>
      <c r="G25" s="217" t="s">
        <v>433</v>
      </c>
      <c r="H25" s="197"/>
      <c r="I25" s="239">
        <v>0.57999999999999996</v>
      </c>
      <c r="J25" s="239"/>
      <c r="K25" s="240"/>
      <c r="L25"/>
    </row>
    <row r="26" spans="1:12" s="4" customFormat="1" ht="12.95" customHeight="1">
      <c r="A26" s="224" t="s">
        <v>432</v>
      </c>
      <c r="B26" s="197"/>
      <c r="C26" s="299"/>
      <c r="D26" s="299"/>
      <c r="E26" s="218"/>
      <c r="G26" s="217" t="s">
        <v>431</v>
      </c>
      <c r="H26" s="197" t="s">
        <v>429</v>
      </c>
      <c r="I26" s="241">
        <v>61</v>
      </c>
      <c r="J26" s="241"/>
      <c r="K26" s="242"/>
      <c r="L26"/>
    </row>
    <row r="27" spans="1:12" s="4" customFormat="1" ht="12.95" customHeight="1">
      <c r="A27" s="217" t="s">
        <v>426</v>
      </c>
      <c r="B27" s="197" t="s">
        <v>425</v>
      </c>
      <c r="C27" s="299"/>
      <c r="D27" s="299"/>
      <c r="E27" s="218"/>
      <c r="G27" s="217" t="s">
        <v>430</v>
      </c>
      <c r="H27" s="197" t="s">
        <v>429</v>
      </c>
      <c r="I27" s="241">
        <v>15</v>
      </c>
      <c r="J27" s="241"/>
      <c r="K27" s="242"/>
      <c r="L27"/>
    </row>
    <row r="28" spans="1:12" s="4" customFormat="1" ht="12.95" customHeight="1">
      <c r="A28" s="217" t="s">
        <v>424</v>
      </c>
      <c r="B28" s="197" t="s">
        <v>423</v>
      </c>
      <c r="C28" s="299"/>
      <c r="D28" s="299"/>
      <c r="E28" s="218"/>
      <c r="G28" s="217" t="s">
        <v>427</v>
      </c>
      <c r="H28" s="197"/>
      <c r="I28" s="239">
        <v>1</v>
      </c>
      <c r="J28" s="243"/>
      <c r="K28" s="244"/>
      <c r="L28"/>
    </row>
    <row r="29" spans="1:12" s="4" customFormat="1" ht="12.95" customHeight="1" thickBot="1">
      <c r="A29" s="224" t="s">
        <v>428</v>
      </c>
      <c r="B29" s="197"/>
      <c r="C29" s="225" t="str">
        <f>'[1]RTTV-wall 1 (12)'!$C$29</f>
        <v>10mm gypsum plaster</v>
      </c>
      <c r="D29" s="225" t="str">
        <f>'West (12)'!P41</f>
        <v>10mm gypsum plaster</v>
      </c>
      <c r="E29" s="218"/>
      <c r="G29" s="245" t="s">
        <v>724</v>
      </c>
      <c r="H29" s="214"/>
      <c r="I29" s="246">
        <f>(41.75*(I24/$E$7)*I25*I28*$E$8)</f>
        <v>5.5355886787492867</v>
      </c>
      <c r="J29" s="246"/>
      <c r="K29" s="247"/>
      <c r="L29"/>
    </row>
    <row r="30" spans="1:12" s="4" customFormat="1" ht="12.95" customHeight="1">
      <c r="A30" s="217" t="s">
        <v>426</v>
      </c>
      <c r="B30" s="197" t="s">
        <v>425</v>
      </c>
      <c r="C30" s="202">
        <f>'[1]RTTV-wall 1 (12)'!$C$30</f>
        <v>0.38</v>
      </c>
      <c r="D30" s="202">
        <f>'[1]RTTV-wall 1 (12)'!$C$30</f>
        <v>0.38</v>
      </c>
      <c r="E30" s="218"/>
      <c r="L30"/>
    </row>
    <row r="31" spans="1:12" s="4" customFormat="1" ht="12.95" customHeight="1" thickBot="1">
      <c r="A31" s="298" t="s">
        <v>424</v>
      </c>
      <c r="B31" s="214" t="s">
        <v>423</v>
      </c>
      <c r="C31" s="297">
        <f>'[1]RTTV-wall 1 (12)'!$C$31</f>
        <v>0.01</v>
      </c>
      <c r="D31" s="297">
        <f>'West (12)'!Q41</f>
        <v>0.01</v>
      </c>
      <c r="E31" s="264"/>
      <c r="G31" s="251"/>
      <c r="H31" s="251"/>
      <c r="I31" s="251"/>
      <c r="J31" s="251"/>
      <c r="K31" s="251"/>
      <c r="L31" s="251"/>
    </row>
    <row r="32" spans="1:12" s="4" customFormat="1" ht="12.95" customHeight="1">
      <c r="A32" s="296" t="s">
        <v>422</v>
      </c>
      <c r="B32" s="259" t="s">
        <v>404</v>
      </c>
      <c r="C32" s="202">
        <f>'West (12)'!S31/'West (12)'!S32</f>
        <v>3.7677785163178594</v>
      </c>
      <c r="D32" s="202">
        <f>'West (12)'!S44/'West (12)'!S45</f>
        <v>2.0605140440299321</v>
      </c>
      <c r="E32" s="218"/>
      <c r="G32" s="105" t="s">
        <v>421</v>
      </c>
      <c r="H32" s="28" t="s">
        <v>420</v>
      </c>
      <c r="K32" s="108"/>
      <c r="L32" s="251"/>
    </row>
    <row r="33" spans="1:12" s="4" customFormat="1" ht="12.95" customHeight="1">
      <c r="A33" s="201" t="s">
        <v>419</v>
      </c>
      <c r="B33" s="295" t="s">
        <v>418</v>
      </c>
      <c r="C33" s="249">
        <f>'West (12)'!M31</f>
        <v>878.90250000000003</v>
      </c>
      <c r="D33" s="249">
        <f>'West (12)'!M33</f>
        <v>77.174999999999983</v>
      </c>
      <c r="E33" s="250"/>
      <c r="G33" s="251"/>
      <c r="H33" s="110" t="s">
        <v>417</v>
      </c>
      <c r="I33" s="260">
        <f>SUM(I29:K29)</f>
        <v>5.5355886787492867</v>
      </c>
      <c r="J33" s="173" t="s">
        <v>411</v>
      </c>
      <c r="K33" s="251"/>
      <c r="L33" s="251"/>
    </row>
    <row r="34" spans="1:12" s="4" customFormat="1" ht="12.95" customHeight="1" thickBot="1">
      <c r="A34" s="245" t="s">
        <v>727</v>
      </c>
      <c r="B34" s="293"/>
      <c r="C34" s="263">
        <f>3.57*(C33/$E$7)*C32*C16*$E$8</f>
        <v>4.6865016259894281</v>
      </c>
      <c r="D34" s="263">
        <f>3.57*(D33/$E$7)*D32*D16*$E$8</f>
        <v>0.22504787881239713</v>
      </c>
      <c r="E34" s="264"/>
    </row>
    <row r="35" spans="1:12" s="4" customFormat="1" ht="12.95" customHeight="1">
      <c r="E35" s="4" t="s">
        <v>416</v>
      </c>
      <c r="G35" s="174" t="s">
        <v>415</v>
      </c>
      <c r="H35" s="14" t="str">
        <f>'West (12)'!E4</f>
        <v>West Elevations</v>
      </c>
      <c r="I35" s="251"/>
      <c r="J35" s="251"/>
      <c r="K35" s="251"/>
      <c r="L35" s="251"/>
    </row>
    <row r="36" spans="1:12" s="4" customFormat="1" ht="12.95" customHeight="1">
      <c r="B36" s="174" t="s">
        <v>414</v>
      </c>
      <c r="C36" s="4" t="s">
        <v>413</v>
      </c>
      <c r="E36" s="108" t="s">
        <v>342</v>
      </c>
      <c r="G36" s="265" t="s">
        <v>412</v>
      </c>
      <c r="H36" s="266">
        <f>C37</f>
        <v>4.9115495048018252</v>
      </c>
      <c r="I36" s="267" t="s">
        <v>240</v>
      </c>
      <c r="J36" s="266">
        <f>I16</f>
        <v>0.83393877762037594</v>
      </c>
      <c r="K36" s="267" t="s">
        <v>240</v>
      </c>
      <c r="L36" s="266">
        <f>I33</f>
        <v>5.5355886787492867</v>
      </c>
    </row>
    <row r="37" spans="1:12" s="4" customFormat="1" ht="12.95" customHeight="1">
      <c r="B37" s="174" t="s">
        <v>226</v>
      </c>
      <c r="C37" s="223">
        <f>SUM(C34:E34)</f>
        <v>4.9115495048018252</v>
      </c>
      <c r="D37" s="173" t="s">
        <v>411</v>
      </c>
      <c r="G37" s="265" t="s">
        <v>226</v>
      </c>
      <c r="H37" s="268">
        <f>H36+J36+L36</f>
        <v>11.281076961171488</v>
      </c>
      <c r="I37" s="173" t="s">
        <v>411</v>
      </c>
      <c r="J37" s="251"/>
      <c r="K37" s="251"/>
      <c r="L37" s="251"/>
    </row>
    <row r="38" spans="1:12" s="4" customFormat="1" ht="12.95" customHeight="1"/>
  </sheetData>
  <mergeCells count="4">
    <mergeCell ref="I20:K20"/>
    <mergeCell ref="A10:E10"/>
    <mergeCell ref="A11:B11"/>
    <mergeCell ref="C11:E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A87"/>
  <sheetViews>
    <sheetView view="pageBreakPreview" zoomScale="120" zoomScaleNormal="100" zoomScaleSheetLayoutView="120" workbookViewId="0">
      <selection activeCell="AA14" sqref="AA14"/>
    </sheetView>
  </sheetViews>
  <sheetFormatPr defaultRowHeight="13.5"/>
  <cols>
    <col min="1" max="1" width="12.85546875" style="4" customWidth="1"/>
    <col min="2" max="2" width="8.7109375" style="4" customWidth="1"/>
    <col min="3" max="3" width="1.7109375" style="5" customWidth="1"/>
    <col min="4" max="4" width="3.28515625" style="5" customWidth="1"/>
    <col min="5" max="5" width="1.7109375" style="5" customWidth="1"/>
    <col min="6" max="6" width="3.28515625" style="5" customWidth="1"/>
    <col min="7" max="7" width="1.7109375" style="5" customWidth="1"/>
    <col min="8" max="8" width="3.28515625" style="5" customWidth="1"/>
    <col min="9" max="9" width="1.7109375" style="4" customWidth="1"/>
    <col min="10" max="10" width="3.28515625" style="4" customWidth="1"/>
    <col min="11" max="11" width="1.7109375" style="4" customWidth="1"/>
    <col min="12" max="12" width="4.7109375" style="6" customWidth="1"/>
    <col min="13" max="13" width="3" style="4" customWidth="1"/>
    <col min="14" max="14" width="5.42578125" style="4" customWidth="1"/>
    <col min="15" max="15" width="3.140625" style="4" customWidth="1"/>
    <col min="16" max="16" width="2" style="7" customWidth="1"/>
    <col min="17" max="17" width="7.140625" style="55" customWidth="1"/>
    <col min="18" max="18" width="3" style="4" customWidth="1"/>
    <col min="19" max="19" width="1.42578125" style="4" customWidth="1"/>
    <col min="20" max="20" width="25.85546875" style="4" customWidth="1"/>
    <col min="21" max="21" width="10.85546875" style="4" customWidth="1"/>
    <col min="22" max="22" width="3.85546875" style="5" bestFit="1" customWidth="1"/>
    <col min="23" max="23" width="6.7109375" style="5" customWidth="1"/>
    <col min="24" max="24" width="4.42578125" style="5" customWidth="1"/>
    <col min="25" max="25" width="10.140625" style="5" customWidth="1"/>
    <col min="26" max="26" width="8" style="5" customWidth="1"/>
    <col min="27" max="16384" width="9.140625" style="4"/>
  </cols>
  <sheetData>
    <row r="1" spans="1:27" ht="15" customHeight="1">
      <c r="A1" s="46" t="str">
        <f>'Gross Glazing Calculations (7)'!A38</f>
        <v>South Elevations</v>
      </c>
      <c r="B1" s="14"/>
      <c r="C1" s="39"/>
      <c r="D1" s="39"/>
      <c r="E1" s="39"/>
      <c r="F1" s="39"/>
      <c r="G1" s="39"/>
      <c r="H1" s="39"/>
      <c r="I1" s="14"/>
      <c r="J1" s="14"/>
      <c r="K1" s="67"/>
      <c r="L1" s="67"/>
      <c r="P1" s="1"/>
      <c r="Q1" s="2"/>
      <c r="R1" s="114"/>
      <c r="S1" s="89"/>
      <c r="T1" s="14"/>
      <c r="U1" s="113"/>
      <c r="V1" s="113"/>
      <c r="W1" s="4"/>
      <c r="X1" s="7"/>
      <c r="Y1" s="2" t="s">
        <v>474</v>
      </c>
      <c r="Z1" s="66">
        <v>14</v>
      </c>
    </row>
    <row r="2" spans="1:27" ht="11.1" customHeight="1">
      <c r="A2" s="14"/>
      <c r="B2" s="14"/>
      <c r="I2" s="14"/>
      <c r="J2" s="14"/>
      <c r="K2" s="67"/>
      <c r="L2" s="67"/>
      <c r="Q2" s="4"/>
      <c r="S2" s="89"/>
      <c r="T2" s="126"/>
      <c r="U2" s="126"/>
      <c r="V2" s="126"/>
      <c r="W2" s="4"/>
      <c r="X2" s="7"/>
      <c r="Y2" s="7"/>
      <c r="Z2" s="4"/>
    </row>
    <row r="3" spans="1:27" ht="11.1" customHeight="1">
      <c r="A3" s="57" t="s">
        <v>24</v>
      </c>
      <c r="B3" s="99"/>
      <c r="C3" s="47"/>
      <c r="D3" s="47"/>
      <c r="E3" s="47"/>
      <c r="F3" s="47"/>
      <c r="G3" s="47"/>
      <c r="I3" s="68"/>
      <c r="K3" s="69"/>
      <c r="L3" s="4"/>
      <c r="M3" s="8"/>
      <c r="N3" s="8"/>
      <c r="O3" s="8"/>
      <c r="P3" s="70" t="s">
        <v>0</v>
      </c>
      <c r="Q3" s="54">
        <f>'Gross Wall Calculations (6)'!AT44</f>
        <v>2761.4474999999998</v>
      </c>
      <c r="R3" s="4" t="s">
        <v>1</v>
      </c>
      <c r="S3" s="89"/>
      <c r="T3" s="126"/>
      <c r="U3" s="126"/>
      <c r="V3" s="126"/>
      <c r="W3" s="4"/>
      <c r="X3" s="7"/>
      <c r="Y3" s="7"/>
      <c r="Z3" s="4"/>
    </row>
    <row r="4" spans="1:27" ht="11.1" customHeight="1">
      <c r="A4" s="57" t="s">
        <v>54</v>
      </c>
      <c r="B4" s="99"/>
      <c r="C4" s="47"/>
      <c r="D4" s="47"/>
      <c r="E4" s="47"/>
      <c r="F4" s="47"/>
      <c r="G4" s="98" t="str">
        <f>A1</f>
        <v>South Elevations</v>
      </c>
      <c r="I4" s="68"/>
      <c r="J4" s="68"/>
      <c r="L4" s="67"/>
      <c r="M4" s="8"/>
      <c r="N4" s="8"/>
      <c r="O4" s="8"/>
      <c r="P4" s="70"/>
      <c r="Q4" s="93"/>
      <c r="S4" s="89"/>
      <c r="T4" s="276" t="s">
        <v>475</v>
      </c>
      <c r="U4" s="2" t="s">
        <v>476</v>
      </c>
      <c r="V4" s="33" t="s">
        <v>473</v>
      </c>
      <c r="W4" s="9">
        <v>0.97499999999999998</v>
      </c>
      <c r="X4" s="7"/>
      <c r="Y4" s="1" t="s">
        <v>516</v>
      </c>
      <c r="Z4" s="4"/>
    </row>
    <row r="5" spans="1:27" ht="6" customHeight="1">
      <c r="A5" s="55"/>
      <c r="B5" s="55"/>
      <c r="C5" s="47"/>
      <c r="D5" s="47"/>
      <c r="E5" s="47"/>
      <c r="F5" s="47"/>
      <c r="G5" s="47"/>
      <c r="K5" s="6"/>
      <c r="S5" s="89"/>
      <c r="V5" s="4"/>
      <c r="W5" s="4"/>
      <c r="X5" s="7"/>
      <c r="Y5" s="7"/>
      <c r="Z5" s="4"/>
    </row>
    <row r="6" spans="1:27" ht="11.1" customHeight="1">
      <c r="A6" s="57" t="s">
        <v>34</v>
      </c>
      <c r="B6" s="57" t="str">
        <f>A1</f>
        <v>South Elevations</v>
      </c>
      <c r="C6" s="47"/>
      <c r="D6" s="47"/>
      <c r="E6" s="47"/>
      <c r="F6" s="47"/>
      <c r="G6" s="47"/>
      <c r="K6" s="6"/>
      <c r="P6" s="70" t="s">
        <v>0</v>
      </c>
      <c r="Q6" s="94">
        <f>'Gross Glazing Calculations (7)'!AT46</f>
        <v>1469.45</v>
      </c>
      <c r="R6" s="4" t="s">
        <v>1</v>
      </c>
      <c r="S6" s="89"/>
      <c r="T6" s="121" t="s">
        <v>477</v>
      </c>
      <c r="V6" s="276" t="str">
        <f>A1</f>
        <v>South Elevations</v>
      </c>
      <c r="W6" s="4"/>
      <c r="X6" s="7"/>
      <c r="Y6" s="7"/>
      <c r="Z6" s="4"/>
    </row>
    <row r="7" spans="1:27" ht="6" customHeight="1">
      <c r="K7" s="6"/>
      <c r="S7" s="89"/>
      <c r="W7" s="4"/>
      <c r="X7" s="122"/>
      <c r="Y7" s="7"/>
      <c r="Z7" s="4"/>
    </row>
    <row r="8" spans="1:27" ht="11.1" customHeight="1" thickBot="1">
      <c r="A8" s="45" t="s">
        <v>35</v>
      </c>
      <c r="K8" s="6"/>
      <c r="S8" s="89"/>
      <c r="V8" s="4"/>
      <c r="W8" s="4"/>
      <c r="X8" s="7"/>
      <c r="Y8" s="7"/>
      <c r="Z8" s="4"/>
    </row>
    <row r="9" spans="1:27" ht="11.1" customHeight="1">
      <c r="A9" s="14" t="s">
        <v>36</v>
      </c>
      <c r="B9" s="14" t="s">
        <v>37</v>
      </c>
      <c r="I9" s="14"/>
      <c r="J9" s="14"/>
      <c r="L9" s="4"/>
      <c r="M9" s="41" t="s">
        <v>13</v>
      </c>
      <c r="N9" s="71" t="s">
        <v>41</v>
      </c>
      <c r="O9" s="1" t="s">
        <v>39</v>
      </c>
      <c r="P9" s="7" t="s">
        <v>0</v>
      </c>
      <c r="Q9" s="95">
        <f>Q6-Q11-Q18-Q22-Q26-Q31</f>
        <v>594.69999999999993</v>
      </c>
      <c r="R9" s="28" t="s">
        <v>1</v>
      </c>
      <c r="S9" s="89"/>
      <c r="T9" s="123" t="s">
        <v>478</v>
      </c>
      <c r="U9" s="505" t="s">
        <v>479</v>
      </c>
      <c r="V9" s="505"/>
      <c r="W9" s="505"/>
      <c r="X9" s="510" t="s">
        <v>517</v>
      </c>
      <c r="Y9" s="511"/>
      <c r="Z9" s="4"/>
    </row>
    <row r="10" spans="1:27" ht="11.1" customHeight="1">
      <c r="C10" s="14"/>
      <c r="D10" s="14"/>
      <c r="E10" s="14"/>
      <c r="F10" s="14"/>
      <c r="G10" s="14"/>
      <c r="H10" s="14"/>
      <c r="K10" s="6"/>
      <c r="S10" s="89"/>
      <c r="T10" s="124" t="s">
        <v>480</v>
      </c>
      <c r="U10" s="527">
        <v>0.85</v>
      </c>
      <c r="V10" s="527"/>
      <c r="W10" s="527"/>
      <c r="X10" s="477">
        <v>0.3</v>
      </c>
      <c r="Y10" s="478"/>
      <c r="Z10" s="4"/>
    </row>
    <row r="11" spans="1:27" ht="11.1" customHeight="1">
      <c r="A11" s="14" t="s">
        <v>36</v>
      </c>
      <c r="B11" s="13" t="s">
        <v>65</v>
      </c>
      <c r="C11" s="43"/>
      <c r="D11" s="11"/>
      <c r="E11" s="43"/>
      <c r="F11" s="11"/>
      <c r="G11" s="43"/>
      <c r="H11" s="11"/>
      <c r="I11" s="13"/>
      <c r="J11" s="13"/>
      <c r="L11" s="4"/>
      <c r="M11" s="41" t="s">
        <v>13</v>
      </c>
      <c r="N11" s="71" t="s">
        <v>61</v>
      </c>
      <c r="O11" s="1" t="s">
        <v>39</v>
      </c>
      <c r="P11" s="7" t="s">
        <v>0</v>
      </c>
      <c r="Q11" s="95">
        <f>SUM(N13:N15)</f>
        <v>440.75</v>
      </c>
      <c r="R11" s="28" t="s">
        <v>1</v>
      </c>
      <c r="S11" s="89"/>
      <c r="T11" s="124" t="s">
        <v>481</v>
      </c>
      <c r="U11" s="527">
        <v>0.15</v>
      </c>
      <c r="V11" s="527"/>
      <c r="W11" s="527"/>
      <c r="X11" s="477">
        <v>0.5</v>
      </c>
      <c r="Y11" s="478"/>
      <c r="Z11" s="4"/>
    </row>
    <row r="12" spans="1:27" ht="11.1" customHeight="1" thickBot="1">
      <c r="B12" s="1" t="s">
        <v>85</v>
      </c>
      <c r="L12" s="4"/>
      <c r="P12" s="4"/>
      <c r="S12" s="89"/>
      <c r="T12" s="125"/>
      <c r="U12" s="528"/>
      <c r="V12" s="528"/>
      <c r="W12" s="528"/>
      <c r="X12" s="485"/>
      <c r="Y12" s="486"/>
      <c r="Z12" s="4"/>
    </row>
    <row r="13" spans="1:27" ht="11.1" customHeight="1">
      <c r="A13" s="72" t="str">
        <f>'Gross Wall Calculations (6)'!$AJ$3</f>
        <v xml:space="preserve">1/F-34/F </v>
      </c>
      <c r="C13" s="41" t="s">
        <v>13</v>
      </c>
      <c r="D13" s="82">
        <v>2.4</v>
      </c>
      <c r="E13" s="43" t="s">
        <v>66</v>
      </c>
      <c r="F13" s="11">
        <v>2.6</v>
      </c>
      <c r="G13" s="43"/>
      <c r="H13" s="11"/>
      <c r="I13" s="81" t="s">
        <v>80</v>
      </c>
      <c r="J13" s="11">
        <v>2.5</v>
      </c>
      <c r="K13" s="81" t="s">
        <v>16</v>
      </c>
      <c r="L13" s="83">
        <f>'Gross Wall Calculations (6)'!AS3</f>
        <v>34</v>
      </c>
      <c r="M13" s="74" t="s">
        <v>0</v>
      </c>
      <c r="N13" s="75">
        <f>(D13+F13+H13)*J13*L13</f>
        <v>425</v>
      </c>
      <c r="O13" s="4" t="s">
        <v>1</v>
      </c>
      <c r="S13" s="89"/>
      <c r="T13" s="126"/>
      <c r="V13" s="4"/>
      <c r="W13" s="274" t="s">
        <v>482</v>
      </c>
      <c r="X13" s="529">
        <f>X10*U10+X11*U11+X12*U12</f>
        <v>0.33</v>
      </c>
      <c r="Y13" s="529"/>
      <c r="Z13" s="4"/>
      <c r="AA13" s="4">
        <f>X13</f>
        <v>0.33</v>
      </c>
    </row>
    <row r="14" spans="1:27" ht="11.1" customHeight="1">
      <c r="A14" s="72" t="str">
        <f>'Gross Wall Calculations (6)'!$AJ$4</f>
        <v>35/F</v>
      </c>
      <c r="C14" s="41" t="s">
        <v>13</v>
      </c>
      <c r="D14" s="82">
        <v>3.15</v>
      </c>
      <c r="E14" s="43"/>
      <c r="F14" s="11"/>
      <c r="G14" s="43"/>
      <c r="H14" s="11"/>
      <c r="I14" s="81" t="s">
        <v>80</v>
      </c>
      <c r="J14" s="11">
        <v>2.5</v>
      </c>
      <c r="K14" s="81" t="s">
        <v>16</v>
      </c>
      <c r="L14" s="83">
        <f>'Gross Wall Calculations (6)'!AS4</f>
        <v>1</v>
      </c>
      <c r="M14" s="74" t="s">
        <v>0</v>
      </c>
      <c r="N14" s="75">
        <f>(D14+F14+H14)*J14*L14</f>
        <v>7.875</v>
      </c>
      <c r="O14" s="4" t="s">
        <v>1</v>
      </c>
      <c r="S14" s="89"/>
      <c r="T14" s="126"/>
      <c r="V14" s="4"/>
      <c r="W14" s="274"/>
      <c r="X14" s="280"/>
      <c r="Y14" s="280"/>
      <c r="Z14" s="4"/>
    </row>
    <row r="15" spans="1:27" ht="11.1" customHeight="1">
      <c r="A15" s="72" t="str">
        <f>'Gross Wall Calculations (6)'!$AJ$5</f>
        <v>36/F</v>
      </c>
      <c r="C15" s="41" t="s">
        <v>13</v>
      </c>
      <c r="D15" s="82">
        <v>3.15</v>
      </c>
      <c r="E15" s="43"/>
      <c r="F15" s="11"/>
      <c r="G15" s="43"/>
      <c r="H15" s="11"/>
      <c r="I15" s="81" t="s">
        <v>80</v>
      </c>
      <c r="J15" s="11">
        <v>2.5</v>
      </c>
      <c r="K15" s="81" t="s">
        <v>16</v>
      </c>
      <c r="L15" s="83">
        <f>'Gross Wall Calculations (6)'!AS5</f>
        <v>1</v>
      </c>
      <c r="M15" s="74" t="s">
        <v>0</v>
      </c>
      <c r="N15" s="75">
        <f>(D15+F15+H15)*J15*L15</f>
        <v>7.875</v>
      </c>
      <c r="O15" s="4" t="s">
        <v>1</v>
      </c>
      <c r="P15" s="4"/>
      <c r="S15" s="89"/>
      <c r="T15" s="126"/>
      <c r="V15" s="4"/>
      <c r="W15" s="274"/>
      <c r="X15" s="280"/>
      <c r="Y15" s="280"/>
      <c r="Z15" s="4"/>
    </row>
    <row r="16" spans="1:27" ht="11.1" customHeight="1">
      <c r="A16" s="72"/>
      <c r="B16" s="76" t="s">
        <v>70</v>
      </c>
      <c r="C16" s="84" t="s">
        <v>59</v>
      </c>
      <c r="D16" s="80">
        <v>1.5</v>
      </c>
      <c r="E16" s="84" t="s">
        <v>71</v>
      </c>
      <c r="F16" s="80">
        <v>2.5</v>
      </c>
      <c r="G16" s="84" t="s">
        <v>72</v>
      </c>
      <c r="H16" s="84">
        <f>D16/F16</f>
        <v>0.6</v>
      </c>
      <c r="I16" s="80"/>
      <c r="J16" s="80"/>
      <c r="K16" s="80"/>
      <c r="L16" s="78" t="s">
        <v>76</v>
      </c>
      <c r="M16" s="84" t="s">
        <v>72</v>
      </c>
      <c r="N16" s="79">
        <v>0.61199999999999999</v>
      </c>
      <c r="P16" s="4"/>
      <c r="S16" s="89"/>
      <c r="T16" s="113" t="s">
        <v>483</v>
      </c>
      <c r="V16" s="4"/>
      <c r="W16" s="274"/>
      <c r="X16" s="280"/>
      <c r="Y16" s="280"/>
      <c r="Z16" s="4"/>
    </row>
    <row r="17" spans="1:26" ht="11.1" customHeight="1">
      <c r="L17" s="4"/>
      <c r="P17" s="4"/>
      <c r="S17" s="89"/>
      <c r="T17" s="129" t="s">
        <v>518</v>
      </c>
      <c r="U17" s="2" t="s">
        <v>484</v>
      </c>
      <c r="V17" s="4" t="s">
        <v>485</v>
      </c>
      <c r="W17" s="130" t="s">
        <v>519</v>
      </c>
      <c r="X17" s="280"/>
      <c r="Y17" s="280"/>
      <c r="Z17" s="4"/>
    </row>
    <row r="18" spans="1:26" ht="11.1" customHeight="1">
      <c r="A18" s="14" t="s">
        <v>36</v>
      </c>
      <c r="B18" s="13" t="s">
        <v>67</v>
      </c>
      <c r="C18" s="43"/>
      <c r="D18" s="11"/>
      <c r="E18" s="43"/>
      <c r="F18" s="11"/>
      <c r="G18" s="43"/>
      <c r="H18" s="11"/>
      <c r="I18" s="13"/>
      <c r="J18" s="13"/>
      <c r="L18" s="4"/>
      <c r="M18" s="41" t="s">
        <v>13</v>
      </c>
      <c r="N18" s="71" t="s">
        <v>62</v>
      </c>
      <c r="O18" s="1" t="s">
        <v>39</v>
      </c>
      <c r="P18" s="7" t="s">
        <v>0</v>
      </c>
      <c r="Q18" s="95">
        <f>SUM(N19)</f>
        <v>204</v>
      </c>
      <c r="R18" s="28" t="s">
        <v>1</v>
      </c>
      <c r="S18" s="90"/>
      <c r="T18" s="129"/>
      <c r="V18" s="4" t="s">
        <v>486</v>
      </c>
      <c r="W18" s="130" t="s">
        <v>520</v>
      </c>
      <c r="X18" s="280"/>
      <c r="Y18" s="280"/>
      <c r="Z18" s="133"/>
    </row>
    <row r="19" spans="1:26" ht="11.1" customHeight="1">
      <c r="A19" s="72" t="str">
        <f>'Gross Wall Calculations (6)'!$AJ$3</f>
        <v xml:space="preserve">1/F-34/F </v>
      </c>
      <c r="C19" s="41" t="s">
        <v>13</v>
      </c>
      <c r="D19" s="82">
        <v>3</v>
      </c>
      <c r="E19" s="43"/>
      <c r="F19" s="11"/>
      <c r="G19" s="43"/>
      <c r="H19" s="11"/>
      <c r="I19" s="81" t="s">
        <v>80</v>
      </c>
      <c r="J19" s="11">
        <v>2</v>
      </c>
      <c r="K19" s="6" t="s">
        <v>16</v>
      </c>
      <c r="L19" s="16">
        <v>34</v>
      </c>
      <c r="M19" s="74" t="s">
        <v>0</v>
      </c>
      <c r="N19" s="75">
        <f>(D19+F19+H19)*J19*L19</f>
        <v>204</v>
      </c>
      <c r="O19" s="4" t="s">
        <v>1</v>
      </c>
      <c r="S19" s="91"/>
      <c r="T19" s="129"/>
      <c r="V19" s="4" t="s">
        <v>487</v>
      </c>
      <c r="W19" s="130" t="s">
        <v>521</v>
      </c>
      <c r="X19" s="280"/>
      <c r="Y19" s="280"/>
      <c r="Z19" s="133"/>
    </row>
    <row r="20" spans="1:26" ht="11.1" customHeight="1">
      <c r="B20" s="76" t="s">
        <v>73</v>
      </c>
      <c r="C20" s="84" t="s">
        <v>59</v>
      </c>
      <c r="D20" s="80">
        <v>0.75</v>
      </c>
      <c r="E20" s="84" t="s">
        <v>74</v>
      </c>
      <c r="F20" s="80">
        <v>0.75</v>
      </c>
      <c r="G20" s="84" t="s">
        <v>58</v>
      </c>
      <c r="H20" s="80">
        <v>3</v>
      </c>
      <c r="I20" s="84" t="s">
        <v>75</v>
      </c>
      <c r="J20" s="84">
        <f>D20/(F20+H20)</f>
        <v>0.2</v>
      </c>
      <c r="K20" s="80"/>
      <c r="L20" s="78" t="s">
        <v>76</v>
      </c>
      <c r="M20" s="84" t="s">
        <v>72</v>
      </c>
      <c r="N20" s="79">
        <v>0.94199999999999995</v>
      </c>
      <c r="P20" s="4"/>
      <c r="S20" s="90"/>
      <c r="T20" s="129"/>
      <c r="V20" s="4" t="s">
        <v>488</v>
      </c>
      <c r="W20" s="130" t="s">
        <v>117</v>
      </c>
      <c r="X20" s="280"/>
      <c r="Y20" s="280"/>
      <c r="Z20" s="133"/>
    </row>
    <row r="21" spans="1:26" ht="11.1" customHeight="1">
      <c r="L21" s="4"/>
      <c r="P21" s="4"/>
      <c r="S21" s="89"/>
      <c r="T21" s="129"/>
      <c r="V21" s="4" t="s">
        <v>489</v>
      </c>
      <c r="W21" s="130" t="s">
        <v>522</v>
      </c>
      <c r="X21" s="280"/>
      <c r="Y21" s="280"/>
      <c r="Z21" s="4"/>
    </row>
    <row r="22" spans="1:26" ht="11.1" customHeight="1">
      <c r="A22" s="14" t="s">
        <v>36</v>
      </c>
      <c r="B22" s="13" t="s">
        <v>68</v>
      </c>
      <c r="C22" s="43"/>
      <c r="D22" s="11"/>
      <c r="E22" s="43"/>
      <c r="F22" s="11"/>
      <c r="G22" s="43"/>
      <c r="H22" s="11"/>
      <c r="I22" s="13"/>
      <c r="J22" s="13"/>
      <c r="L22" s="4"/>
      <c r="M22" s="41" t="s">
        <v>13</v>
      </c>
      <c r="N22" s="71" t="s">
        <v>63</v>
      </c>
      <c r="O22" s="1" t="s">
        <v>39</v>
      </c>
      <c r="P22" s="7" t="s">
        <v>0</v>
      </c>
      <c r="Q22" s="95">
        <f>SUM(N23)</f>
        <v>197.2</v>
      </c>
      <c r="R22" s="28" t="s">
        <v>1</v>
      </c>
      <c r="S22" s="89"/>
      <c r="T22" s="129"/>
      <c r="V22" s="4"/>
      <c r="W22" s="133"/>
      <c r="X22" s="280"/>
      <c r="Y22" s="280"/>
      <c r="Z22" s="4"/>
    </row>
    <row r="23" spans="1:26" ht="11.1" customHeight="1" thickBot="1">
      <c r="A23" s="72" t="str">
        <f>'Gross Wall Calculations (6)'!$AJ$3</f>
        <v xml:space="preserve">1/F-34/F </v>
      </c>
      <c r="C23" s="41" t="s">
        <v>13</v>
      </c>
      <c r="D23" s="82">
        <v>2.9</v>
      </c>
      <c r="E23" s="43"/>
      <c r="F23" s="11"/>
      <c r="G23" s="43"/>
      <c r="H23" s="11"/>
      <c r="I23" s="81" t="s">
        <v>80</v>
      </c>
      <c r="J23" s="11">
        <v>2</v>
      </c>
      <c r="K23" s="6" t="s">
        <v>16</v>
      </c>
      <c r="L23" s="16">
        <v>34</v>
      </c>
      <c r="M23" s="74" t="s">
        <v>0</v>
      </c>
      <c r="N23" s="75">
        <f>(D23+F23+H23)*J23*L23</f>
        <v>197.2</v>
      </c>
      <c r="O23" s="4" t="s">
        <v>1</v>
      </c>
      <c r="S23" s="89"/>
      <c r="T23" s="85" t="str">
        <f>N39</f>
        <v>S-W1</v>
      </c>
      <c r="U23" s="1" t="s">
        <v>490</v>
      </c>
      <c r="V23" s="4"/>
      <c r="W23" s="134" t="str">
        <f>A39</f>
        <v>RC Wall Areas</v>
      </c>
      <c r="X23" s="134"/>
      <c r="Y23" s="134"/>
      <c r="Z23" s="4"/>
    </row>
    <row r="24" spans="1:26" ht="11.1" customHeight="1">
      <c r="B24" s="76" t="s">
        <v>73</v>
      </c>
      <c r="C24" s="84" t="s">
        <v>59</v>
      </c>
      <c r="D24" s="80">
        <v>0.75</v>
      </c>
      <c r="E24" s="84" t="s">
        <v>71</v>
      </c>
      <c r="F24" s="80">
        <v>2.9</v>
      </c>
      <c r="G24" s="84" t="s">
        <v>72</v>
      </c>
      <c r="H24" s="84">
        <f>D24/F24</f>
        <v>0.25862068965517243</v>
      </c>
      <c r="I24" s="80"/>
      <c r="J24" s="80"/>
      <c r="K24" s="80"/>
      <c r="L24" s="78" t="s">
        <v>76</v>
      </c>
      <c r="M24" s="84" t="s">
        <v>72</v>
      </c>
      <c r="N24" s="79">
        <v>0.93100000000000005</v>
      </c>
      <c r="P24" s="4"/>
      <c r="S24" s="89"/>
      <c r="T24" s="135" t="s">
        <v>491</v>
      </c>
      <c r="U24" s="516"/>
      <c r="V24" s="517"/>
      <c r="W24" s="517"/>
      <c r="X24" s="517"/>
      <c r="Y24" s="518"/>
      <c r="Z24" s="139"/>
    </row>
    <row r="25" spans="1:26" ht="11.1" customHeight="1">
      <c r="L25" s="4"/>
      <c r="P25" s="4"/>
      <c r="S25" s="89"/>
      <c r="T25" s="140" t="s">
        <v>492</v>
      </c>
      <c r="U25" s="28"/>
      <c r="V25" s="101"/>
      <c r="W25" s="36" t="s">
        <v>493</v>
      </c>
      <c r="X25" s="141" t="s">
        <v>494</v>
      </c>
      <c r="Y25" s="142">
        <v>4.3999999999999997E-2</v>
      </c>
      <c r="Z25" s="28"/>
    </row>
    <row r="26" spans="1:26" ht="11.1" customHeight="1">
      <c r="A26" s="14" t="s">
        <v>36</v>
      </c>
      <c r="B26" s="13" t="s">
        <v>67</v>
      </c>
      <c r="C26" s="14"/>
      <c r="D26" s="14"/>
      <c r="E26" s="14"/>
      <c r="F26" s="14"/>
      <c r="G26" s="14"/>
      <c r="H26" s="14"/>
      <c r="I26" s="13"/>
      <c r="J26" s="13"/>
      <c r="L26" s="4"/>
      <c r="M26" s="41" t="s">
        <v>13</v>
      </c>
      <c r="N26" s="71" t="s">
        <v>64</v>
      </c>
      <c r="O26" s="1" t="s">
        <v>39</v>
      </c>
      <c r="P26" s="7" t="s">
        <v>0</v>
      </c>
      <c r="Q26" s="95">
        <f>SUM(N27:N28)</f>
        <v>15.2</v>
      </c>
      <c r="R26" s="28" t="s">
        <v>1</v>
      </c>
      <c r="S26" s="89"/>
      <c r="T26" s="143" t="s">
        <v>495</v>
      </c>
      <c r="U26" s="28"/>
      <c r="V26" s="101"/>
      <c r="W26" s="36" t="s">
        <v>487</v>
      </c>
      <c r="X26" s="141" t="s">
        <v>494</v>
      </c>
      <c r="Y26" s="144">
        <v>0</v>
      </c>
      <c r="Z26" s="28"/>
    </row>
    <row r="27" spans="1:26" ht="11.1" customHeight="1">
      <c r="A27" s="72" t="str">
        <f>'Gross Wall Calculations (6)'!$AJ$4</f>
        <v>35/F</v>
      </c>
      <c r="C27" s="41" t="s">
        <v>13</v>
      </c>
      <c r="D27" s="82">
        <v>3.8</v>
      </c>
      <c r="E27" s="43"/>
      <c r="F27" s="11"/>
      <c r="G27" s="43"/>
      <c r="H27" s="11"/>
      <c r="I27" s="81" t="s">
        <v>80</v>
      </c>
      <c r="J27" s="11">
        <v>2</v>
      </c>
      <c r="K27" s="6" t="s">
        <v>16</v>
      </c>
      <c r="L27" s="16">
        <v>1</v>
      </c>
      <c r="M27" s="74" t="s">
        <v>0</v>
      </c>
      <c r="N27" s="75">
        <f>(D27+F27+H27)*J27*L27</f>
        <v>7.6</v>
      </c>
      <c r="O27" s="4" t="s">
        <v>1</v>
      </c>
      <c r="S27" s="89"/>
      <c r="T27" s="145" t="s">
        <v>496</v>
      </c>
      <c r="U27" s="146">
        <v>5.0000000000000001E-3</v>
      </c>
      <c r="V27" s="100" t="s">
        <v>497</v>
      </c>
      <c r="W27" s="126">
        <v>1.5</v>
      </c>
      <c r="X27" s="141" t="s">
        <v>494</v>
      </c>
      <c r="Y27" s="147">
        <f>U27/W27</f>
        <v>3.3333333333333335E-3</v>
      </c>
      <c r="Z27" s="31"/>
    </row>
    <row r="28" spans="1:26" ht="11.1" customHeight="1">
      <c r="A28" s="72" t="str">
        <f>'Gross Wall Calculations (6)'!$AJ$5</f>
        <v>36/F</v>
      </c>
      <c r="C28" s="41" t="s">
        <v>13</v>
      </c>
      <c r="D28" s="82">
        <v>3.8</v>
      </c>
      <c r="E28" s="43"/>
      <c r="F28" s="11"/>
      <c r="G28" s="43"/>
      <c r="H28" s="11"/>
      <c r="I28" s="81" t="s">
        <v>80</v>
      </c>
      <c r="J28" s="11">
        <v>2</v>
      </c>
      <c r="K28" s="6" t="s">
        <v>16</v>
      </c>
      <c r="L28" s="16">
        <v>1</v>
      </c>
      <c r="M28" s="74" t="s">
        <v>0</v>
      </c>
      <c r="N28" s="75">
        <f>(D28+F28+H28)*J28*L28</f>
        <v>7.6</v>
      </c>
      <c r="O28" s="4" t="s">
        <v>1</v>
      </c>
      <c r="S28" s="89"/>
      <c r="T28" s="145" t="s">
        <v>498</v>
      </c>
      <c r="U28" s="146">
        <v>0.01</v>
      </c>
      <c r="V28" s="100" t="s">
        <v>497</v>
      </c>
      <c r="W28" s="126">
        <v>0.72</v>
      </c>
      <c r="X28" s="141" t="s">
        <v>494</v>
      </c>
      <c r="Y28" s="147">
        <f>U28/W28</f>
        <v>1.388888888888889E-2</v>
      </c>
      <c r="Z28" s="31"/>
    </row>
    <row r="29" spans="1:26" ht="11.1" customHeight="1">
      <c r="B29" s="76" t="s">
        <v>73</v>
      </c>
      <c r="C29" s="84" t="s">
        <v>59</v>
      </c>
      <c r="D29" s="80">
        <v>0.75</v>
      </c>
      <c r="E29" s="84" t="s">
        <v>74</v>
      </c>
      <c r="F29" s="80">
        <v>0.5</v>
      </c>
      <c r="G29" s="84" t="s">
        <v>58</v>
      </c>
      <c r="H29" s="80">
        <v>3.8</v>
      </c>
      <c r="I29" s="84" t="s">
        <v>75</v>
      </c>
      <c r="J29" s="84">
        <f>D29/(F29+H29)</f>
        <v>0.1744186046511628</v>
      </c>
      <c r="K29" s="80"/>
      <c r="L29" s="78" t="s">
        <v>76</v>
      </c>
      <c r="M29" s="84" t="s">
        <v>72</v>
      </c>
      <c r="N29" s="79">
        <v>0.95399999999999996</v>
      </c>
      <c r="P29" s="4"/>
      <c r="S29" s="89"/>
      <c r="T29" s="145" t="s">
        <v>499</v>
      </c>
      <c r="U29" s="146">
        <v>0.125</v>
      </c>
      <c r="V29" s="100" t="s">
        <v>497</v>
      </c>
      <c r="W29" s="126">
        <v>2.16</v>
      </c>
      <c r="X29" s="141" t="s">
        <v>494</v>
      </c>
      <c r="Y29" s="147">
        <f>U29/W29</f>
        <v>5.7870370370370364E-2</v>
      </c>
      <c r="Z29" s="31"/>
    </row>
    <row r="30" spans="1:26" ht="11.1" customHeight="1">
      <c r="A30" s="72"/>
      <c r="B30" s="97"/>
      <c r="C30" s="43"/>
      <c r="D30" s="11"/>
      <c r="E30" s="43"/>
      <c r="F30" s="11"/>
      <c r="G30" s="43"/>
      <c r="H30" s="11"/>
      <c r="I30" s="6"/>
      <c r="J30" s="11"/>
      <c r="K30" s="6"/>
      <c r="L30" s="16"/>
      <c r="M30" s="74"/>
      <c r="N30" s="75"/>
      <c r="P30" s="4"/>
      <c r="S30" s="89"/>
      <c r="T30" s="145" t="s">
        <v>500</v>
      </c>
      <c r="U30" s="146">
        <v>0.01</v>
      </c>
      <c r="V30" s="100" t="s">
        <v>497</v>
      </c>
      <c r="W30" s="126">
        <v>0.38</v>
      </c>
      <c r="X30" s="141" t="s">
        <v>494</v>
      </c>
      <c r="Y30" s="147">
        <f>U30/W30</f>
        <v>2.6315789473684209E-2</v>
      </c>
      <c r="Z30" s="31"/>
    </row>
    <row r="31" spans="1:26" ht="11.1" customHeight="1">
      <c r="A31" s="14" t="s">
        <v>36</v>
      </c>
      <c r="B31" s="13" t="s">
        <v>68</v>
      </c>
      <c r="C31" s="14"/>
      <c r="D31" s="14"/>
      <c r="E31" s="14"/>
      <c r="F31" s="14"/>
      <c r="G31" s="14"/>
      <c r="H31" s="14"/>
      <c r="I31" s="13"/>
      <c r="J31" s="13"/>
      <c r="L31" s="4"/>
      <c r="M31" s="41" t="s">
        <v>13</v>
      </c>
      <c r="N31" s="71" t="s">
        <v>69</v>
      </c>
      <c r="O31" s="1" t="s">
        <v>39</v>
      </c>
      <c r="P31" s="7" t="s">
        <v>0</v>
      </c>
      <c r="Q31" s="95">
        <f>SUM(N32:N33)</f>
        <v>17.600000000000001</v>
      </c>
      <c r="R31" s="28" t="s">
        <v>1</v>
      </c>
      <c r="S31" s="89"/>
      <c r="T31" s="148" t="s">
        <v>501</v>
      </c>
      <c r="U31" s="149"/>
      <c r="V31" s="150"/>
      <c r="W31" s="151" t="s">
        <v>485</v>
      </c>
      <c r="X31" s="152" t="s">
        <v>494</v>
      </c>
      <c r="Y31" s="153">
        <v>0.12</v>
      </c>
      <c r="Z31" s="28"/>
    </row>
    <row r="32" spans="1:26" ht="11.1" customHeight="1" thickBot="1">
      <c r="A32" s="72" t="str">
        <f>'Gross Wall Calculations (6)'!$AJ$4</f>
        <v>35/F</v>
      </c>
      <c r="C32" s="41" t="s">
        <v>13</v>
      </c>
      <c r="D32" s="82">
        <v>4.4000000000000004</v>
      </c>
      <c r="E32" s="43"/>
      <c r="F32" s="11"/>
      <c r="G32" s="43"/>
      <c r="H32" s="11"/>
      <c r="I32" s="81" t="s">
        <v>80</v>
      </c>
      <c r="J32" s="11">
        <v>2</v>
      </c>
      <c r="K32" s="6" t="s">
        <v>16</v>
      </c>
      <c r="L32" s="16">
        <v>1</v>
      </c>
      <c r="M32" s="74" t="s">
        <v>0</v>
      </c>
      <c r="N32" s="75">
        <f>(D32+F32+H32)*J32*L32</f>
        <v>8.8000000000000007</v>
      </c>
      <c r="O32" s="4" t="s">
        <v>1</v>
      </c>
      <c r="S32" s="89"/>
      <c r="T32" s="154" t="s">
        <v>502</v>
      </c>
      <c r="U32" s="155"/>
      <c r="V32" s="155"/>
      <c r="W32" s="156"/>
      <c r="X32" s="157"/>
      <c r="Y32" s="158">
        <f>SUM(Y25:Y31)</f>
        <v>0.26540838206627682</v>
      </c>
      <c r="Z32" s="85"/>
    </row>
    <row r="33" spans="1:26" ht="11.1" customHeight="1">
      <c r="A33" s="72" t="str">
        <f>'Gross Wall Calculations (6)'!$AJ$5</f>
        <v>36/F</v>
      </c>
      <c r="C33" s="41" t="s">
        <v>13</v>
      </c>
      <c r="D33" s="82">
        <v>4.4000000000000004</v>
      </c>
      <c r="E33" s="43"/>
      <c r="F33" s="11"/>
      <c r="G33" s="43"/>
      <c r="H33" s="11"/>
      <c r="I33" s="81" t="s">
        <v>80</v>
      </c>
      <c r="J33" s="11">
        <v>2</v>
      </c>
      <c r="K33" s="6" t="s">
        <v>16</v>
      </c>
      <c r="L33" s="16">
        <v>1</v>
      </c>
      <c r="M33" s="74" t="s">
        <v>0</v>
      </c>
      <c r="N33" s="75">
        <f>(D33+F33+H33)*J33*L33</f>
        <v>8.8000000000000007</v>
      </c>
      <c r="O33" s="4" t="s">
        <v>1</v>
      </c>
      <c r="S33" s="89"/>
      <c r="T33" s="493" t="s">
        <v>503</v>
      </c>
      <c r="U33" s="493"/>
      <c r="V33" s="493"/>
      <c r="W33" s="280">
        <v>1</v>
      </c>
      <c r="X33" s="495" t="s">
        <v>494</v>
      </c>
      <c r="Y33" s="480">
        <f>(W33/W34)</f>
        <v>3.7677785163178594</v>
      </c>
      <c r="Z33" s="481" t="s">
        <v>504</v>
      </c>
    </row>
    <row r="34" spans="1:26" ht="11.1" customHeight="1">
      <c r="A34" s="72"/>
      <c r="B34" s="76" t="s">
        <v>73</v>
      </c>
      <c r="C34" s="84" t="s">
        <v>59</v>
      </c>
      <c r="D34" s="80">
        <v>0.75</v>
      </c>
      <c r="E34" s="84" t="s">
        <v>71</v>
      </c>
      <c r="F34" s="80">
        <v>4.4000000000000004</v>
      </c>
      <c r="G34" s="84" t="s">
        <v>72</v>
      </c>
      <c r="H34" s="84">
        <f>D34/F34</f>
        <v>0.17045454545454544</v>
      </c>
      <c r="I34" s="80"/>
      <c r="J34" s="80"/>
      <c r="K34" s="80"/>
      <c r="L34" s="78" t="s">
        <v>76</v>
      </c>
      <c r="M34" s="84" t="s">
        <v>72</v>
      </c>
      <c r="N34" s="79">
        <v>0.95399999999999996</v>
      </c>
      <c r="P34" s="4"/>
      <c r="S34" s="89"/>
      <c r="T34" s="493"/>
      <c r="U34" s="493"/>
      <c r="V34" s="493"/>
      <c r="W34" s="271">
        <f>Y32</f>
        <v>0.26540838206627682</v>
      </c>
      <c r="X34" s="487"/>
      <c r="Y34" s="480"/>
      <c r="Z34" s="481"/>
    </row>
    <row r="35" spans="1:26" ht="6" customHeight="1">
      <c r="A35" s="72"/>
      <c r="B35" s="8"/>
      <c r="C35" s="32"/>
      <c r="D35" s="32"/>
      <c r="E35" s="32"/>
      <c r="F35" s="32"/>
      <c r="G35" s="32"/>
      <c r="H35" s="32"/>
      <c r="M35" s="74"/>
      <c r="N35" s="43"/>
      <c r="S35" s="89"/>
      <c r="T35" s="274"/>
      <c r="U35" s="274"/>
      <c r="V35" s="274"/>
      <c r="W35" s="285"/>
      <c r="X35" s="280"/>
      <c r="Y35" s="275"/>
      <c r="Z35" s="276"/>
    </row>
    <row r="36" spans="1:26" ht="11.1" customHeight="1" thickBot="1">
      <c r="A36" s="14" t="s">
        <v>459</v>
      </c>
      <c r="C36" s="14" t="str">
        <f>A1</f>
        <v>South Elevations</v>
      </c>
      <c r="D36" s="4"/>
      <c r="E36" s="6"/>
      <c r="F36" s="6"/>
      <c r="G36" s="4"/>
      <c r="H36" s="4"/>
      <c r="M36" s="74"/>
      <c r="N36" s="43"/>
      <c r="P36" s="70" t="s">
        <v>462</v>
      </c>
      <c r="Q36" s="119">
        <f>Q3-Q6</f>
        <v>1291.9974999999997</v>
      </c>
      <c r="R36" s="4" t="s">
        <v>1</v>
      </c>
      <c r="S36" s="89"/>
      <c r="T36" s="85" t="str">
        <f>N41</f>
        <v>S-W2</v>
      </c>
      <c r="U36" s="1" t="s">
        <v>505</v>
      </c>
      <c r="V36" s="4"/>
      <c r="W36" s="164" t="str">
        <f>A41</f>
        <v>RC Column Areas</v>
      </c>
      <c r="X36" s="134"/>
      <c r="Y36" s="134"/>
      <c r="Z36" s="4"/>
    </row>
    <row r="37" spans="1:26" ht="11.1" customHeight="1">
      <c r="C37" s="4"/>
      <c r="D37" s="4"/>
      <c r="E37" s="6"/>
      <c r="F37" s="6"/>
      <c r="G37" s="4"/>
      <c r="H37" s="4"/>
      <c r="M37" s="74"/>
      <c r="N37" s="43"/>
      <c r="Q37" s="4"/>
      <c r="S37" s="89"/>
      <c r="T37" s="135" t="s">
        <v>491</v>
      </c>
      <c r="U37" s="165"/>
      <c r="V37" s="166"/>
      <c r="W37" s="530"/>
      <c r="X37" s="530"/>
      <c r="Y37" s="531"/>
      <c r="Z37" s="139"/>
    </row>
    <row r="38" spans="1:26" ht="11.1" customHeight="1">
      <c r="A38" s="39" t="s">
        <v>463</v>
      </c>
      <c r="C38" s="4"/>
      <c r="D38" s="4"/>
      <c r="E38" s="6"/>
      <c r="F38" s="6"/>
      <c r="G38" s="4"/>
      <c r="H38" s="4"/>
      <c r="M38" s="74"/>
      <c r="N38" s="43"/>
      <c r="Q38" s="4"/>
      <c r="S38" s="89"/>
      <c r="T38" s="140" t="s">
        <v>506</v>
      </c>
      <c r="U38" s="28"/>
      <c r="V38" s="169"/>
      <c r="W38" s="170" t="s">
        <v>493</v>
      </c>
      <c r="X38" s="141" t="s">
        <v>494</v>
      </c>
      <c r="Y38" s="142">
        <v>4.3999999999999997E-2</v>
      </c>
      <c r="Z38" s="28"/>
    </row>
    <row r="39" spans="1:26" ht="11.1" customHeight="1">
      <c r="A39" s="14" t="s">
        <v>96</v>
      </c>
      <c r="B39" s="14"/>
      <c r="C39" s="14"/>
      <c r="D39" s="14"/>
      <c r="H39" s="4"/>
      <c r="M39" s="41" t="s">
        <v>82</v>
      </c>
      <c r="N39" s="71" t="s">
        <v>465</v>
      </c>
      <c r="O39" s="1" t="s">
        <v>466</v>
      </c>
      <c r="P39" s="7" t="s">
        <v>467</v>
      </c>
      <c r="Q39" s="118">
        <f>Q36-Q41</f>
        <v>919.91249999999968</v>
      </c>
      <c r="R39" s="28" t="s">
        <v>1</v>
      </c>
      <c r="S39" s="89"/>
      <c r="T39" s="143" t="s">
        <v>495</v>
      </c>
      <c r="U39" s="28"/>
      <c r="V39" s="101"/>
      <c r="W39" s="36" t="s">
        <v>487</v>
      </c>
      <c r="X39" s="141" t="s">
        <v>494</v>
      </c>
      <c r="Y39" s="144">
        <v>0</v>
      </c>
      <c r="Z39" s="28"/>
    </row>
    <row r="40" spans="1:26" ht="10.5" customHeight="1">
      <c r="C40" s="4"/>
      <c r="D40" s="4"/>
      <c r="E40" s="4"/>
      <c r="F40" s="4"/>
      <c r="G40" s="4"/>
      <c r="H40" s="4"/>
      <c r="L40" s="4"/>
      <c r="M40" s="6"/>
      <c r="N40" s="6"/>
      <c r="Q40" s="4"/>
      <c r="S40" s="89"/>
      <c r="T40" s="145" t="s">
        <v>496</v>
      </c>
      <c r="U40" s="171">
        <v>5.0000000000000001E-3</v>
      </c>
      <c r="V40" s="100" t="s">
        <v>497</v>
      </c>
      <c r="W40" s="126">
        <v>1.5</v>
      </c>
      <c r="X40" s="141" t="s">
        <v>494</v>
      </c>
      <c r="Y40" s="147">
        <f>U40/W40</f>
        <v>3.3333333333333335E-3</v>
      </c>
      <c r="Z40" s="31"/>
    </row>
    <row r="41" spans="1:26" ht="10.5" customHeight="1">
      <c r="A41" s="14" t="s">
        <v>468</v>
      </c>
      <c r="B41" s="14"/>
      <c r="C41" s="14"/>
      <c r="D41" s="14"/>
      <c r="E41" s="4"/>
      <c r="F41" s="4"/>
      <c r="G41" s="4"/>
      <c r="H41" s="4"/>
      <c r="L41" s="4"/>
      <c r="M41" s="41" t="s">
        <v>469</v>
      </c>
      <c r="N41" s="71" t="s">
        <v>470</v>
      </c>
      <c r="O41" s="1" t="s">
        <v>471</v>
      </c>
      <c r="P41" s="7" t="s">
        <v>460</v>
      </c>
      <c r="Q41" s="118">
        <f>SUM(N42:N46)</f>
        <v>372.08500000000004</v>
      </c>
      <c r="R41" s="28" t="s">
        <v>1</v>
      </c>
      <c r="S41" s="89"/>
      <c r="T41" s="145" t="s">
        <v>498</v>
      </c>
      <c r="U41" s="171">
        <v>0.01</v>
      </c>
      <c r="V41" s="100" t="s">
        <v>497</v>
      </c>
      <c r="W41" s="126">
        <v>0.72</v>
      </c>
      <c r="X41" s="141" t="s">
        <v>494</v>
      </c>
      <c r="Y41" s="147">
        <f>U41/W41</f>
        <v>1.388888888888889E-2</v>
      </c>
      <c r="Z41" s="31"/>
    </row>
    <row r="42" spans="1:26" ht="10.5" customHeight="1">
      <c r="A42" s="72" t="str">
        <f>'Gross Wall Calculations (6)'!AJ3</f>
        <v xml:space="preserve">1/F-34/F </v>
      </c>
      <c r="C42" s="4"/>
      <c r="D42" s="4"/>
      <c r="E42" s="4"/>
      <c r="F42" s="4"/>
      <c r="G42" s="532">
        <v>3.35</v>
      </c>
      <c r="H42" s="532"/>
      <c r="I42" s="6" t="s">
        <v>472</v>
      </c>
      <c r="J42" s="43">
        <f>'Gross Wall Calculations (6)'!AP3</f>
        <v>3.15</v>
      </c>
      <c r="K42" s="6" t="s">
        <v>472</v>
      </c>
      <c r="L42" s="6">
        <f>'Gross Wall Calculations (6)'!AS3</f>
        <v>34</v>
      </c>
      <c r="M42" s="74" t="s">
        <v>473</v>
      </c>
      <c r="N42" s="43">
        <f>G42*J42*L42</f>
        <v>358.78500000000003</v>
      </c>
      <c r="O42" s="4" t="s">
        <v>1</v>
      </c>
      <c r="Q42" s="4"/>
      <c r="S42" s="89"/>
      <c r="T42" s="145" t="s">
        <v>507</v>
      </c>
      <c r="U42" s="171">
        <v>0.6</v>
      </c>
      <c r="V42" s="100" t="s">
        <v>508</v>
      </c>
      <c r="W42" s="126">
        <v>2.16</v>
      </c>
      <c r="X42" s="141" t="s">
        <v>509</v>
      </c>
      <c r="Y42" s="147">
        <f>U42/W42</f>
        <v>0.27777777777777773</v>
      </c>
      <c r="Z42" s="31"/>
    </row>
    <row r="43" spans="1:26" ht="10.5" customHeight="1">
      <c r="A43" s="72" t="str">
        <f>'Gross Wall Calculations (6)'!AJ4</f>
        <v>35/F</v>
      </c>
      <c r="C43" s="4"/>
      <c r="D43" s="4"/>
      <c r="E43" s="4"/>
      <c r="F43" s="4"/>
      <c r="G43" s="532">
        <v>2</v>
      </c>
      <c r="H43" s="532"/>
      <c r="I43" s="6" t="s">
        <v>461</v>
      </c>
      <c r="J43" s="43">
        <f>'Gross Wall Calculations (6)'!AP4</f>
        <v>3.15</v>
      </c>
      <c r="K43" s="6" t="s">
        <v>55</v>
      </c>
      <c r="L43" s="6">
        <f>'Gross Wall Calculations (6)'!AS4</f>
        <v>1</v>
      </c>
      <c r="M43" s="74" t="s">
        <v>460</v>
      </c>
      <c r="N43" s="43">
        <f>G43*J43*L43</f>
        <v>6.3</v>
      </c>
      <c r="O43" s="4" t="s">
        <v>1</v>
      </c>
      <c r="Q43" s="4"/>
      <c r="S43" s="89"/>
      <c r="T43" s="145" t="s">
        <v>510</v>
      </c>
      <c r="U43" s="171">
        <v>0.01</v>
      </c>
      <c r="V43" s="100" t="s">
        <v>508</v>
      </c>
      <c r="W43" s="126">
        <v>0.38</v>
      </c>
      <c r="X43" s="141" t="s">
        <v>509</v>
      </c>
      <c r="Y43" s="147">
        <f>U43/W43</f>
        <v>2.6315789473684209E-2</v>
      </c>
      <c r="Z43" s="31"/>
    </row>
    <row r="44" spans="1:26" ht="10.5" customHeight="1">
      <c r="A44" s="72" t="str">
        <f>'Gross Wall Calculations (6)'!AJ5</f>
        <v>36/F</v>
      </c>
      <c r="C44" s="4"/>
      <c r="D44" s="4"/>
      <c r="E44" s="4"/>
      <c r="F44" s="4"/>
      <c r="G44" s="532">
        <v>2</v>
      </c>
      <c r="H44" s="532"/>
      <c r="I44" s="6" t="s">
        <v>461</v>
      </c>
      <c r="J44" s="43">
        <f>'Gross Wall Calculations (6)'!AP5</f>
        <v>3.5</v>
      </c>
      <c r="K44" s="6" t="s">
        <v>461</v>
      </c>
      <c r="L44" s="6">
        <f>'Gross Wall Calculations (6)'!AS5</f>
        <v>1</v>
      </c>
      <c r="M44" s="74" t="s">
        <v>0</v>
      </c>
      <c r="N44" s="43">
        <f>G44*J44*L44</f>
        <v>7</v>
      </c>
      <c r="O44" s="4" t="s">
        <v>1</v>
      </c>
      <c r="Q44" s="4"/>
      <c r="S44" s="89"/>
      <c r="T44" s="148" t="s">
        <v>511</v>
      </c>
      <c r="U44" s="149"/>
      <c r="V44" s="150"/>
      <c r="W44" s="151" t="s">
        <v>512</v>
      </c>
      <c r="X44" s="152" t="s">
        <v>509</v>
      </c>
      <c r="Y44" s="172">
        <v>0.12</v>
      </c>
      <c r="Z44" s="28"/>
    </row>
    <row r="45" spans="1:26" ht="10.5" customHeight="1" thickBot="1">
      <c r="A45" s="72"/>
      <c r="C45" s="4"/>
      <c r="D45" s="4"/>
      <c r="E45" s="4"/>
      <c r="F45" s="4"/>
      <c r="G45" s="4"/>
      <c r="H45" s="8"/>
      <c r="I45" s="6"/>
      <c r="J45" s="43"/>
      <c r="K45" s="6"/>
      <c r="M45" s="74"/>
      <c r="N45" s="43"/>
      <c r="S45" s="89"/>
      <c r="T45" s="154" t="s">
        <v>513</v>
      </c>
      <c r="U45" s="155"/>
      <c r="V45" s="155"/>
      <c r="W45" s="156"/>
      <c r="X45" s="157"/>
      <c r="Y45" s="158">
        <f>SUM(Y38:Y44)</f>
        <v>0.48531578947368414</v>
      </c>
      <c r="Z45" s="85"/>
    </row>
    <row r="46" spans="1:26" ht="10.5" customHeight="1">
      <c r="A46" s="72"/>
      <c r="C46" s="4"/>
      <c r="D46" s="4"/>
      <c r="E46" s="4"/>
      <c r="F46" s="4"/>
      <c r="G46" s="4"/>
      <c r="H46" s="8"/>
      <c r="I46" s="6"/>
      <c r="J46" s="43"/>
      <c r="K46" s="6"/>
      <c r="M46" s="74"/>
      <c r="N46" s="43"/>
      <c r="Q46" s="4"/>
      <c r="S46" s="89"/>
      <c r="T46" s="493" t="s">
        <v>514</v>
      </c>
      <c r="U46" s="493"/>
      <c r="V46" s="493"/>
      <c r="W46" s="280">
        <v>1</v>
      </c>
      <c r="X46" s="495" t="s">
        <v>509</v>
      </c>
      <c r="Y46" s="480">
        <f>(W46/W47)</f>
        <v>2.0605140440299321</v>
      </c>
      <c r="Z46" s="481" t="s">
        <v>515</v>
      </c>
    </row>
    <row r="47" spans="1:26" ht="11.1" customHeight="1">
      <c r="A47" s="57" t="s">
        <v>3</v>
      </c>
      <c r="C47" s="81" t="s">
        <v>729</v>
      </c>
      <c r="D47" s="488">
        <f>Q6</f>
        <v>1469.45</v>
      </c>
      <c r="E47" s="488"/>
      <c r="F47" s="488"/>
      <c r="G47" s="488"/>
      <c r="H47" s="488"/>
      <c r="I47" s="488"/>
      <c r="J47" s="488"/>
      <c r="K47" s="6" t="s">
        <v>730</v>
      </c>
      <c r="L47" s="488">
        <f>Q3</f>
        <v>2761.4474999999998</v>
      </c>
      <c r="M47" s="489"/>
      <c r="N47" s="489"/>
      <c r="O47" s="489"/>
      <c r="P47" s="7" t="s">
        <v>0</v>
      </c>
      <c r="Q47" s="92">
        <f>Q6/Q3</f>
        <v>0.53213034106206991</v>
      </c>
      <c r="S47" s="89"/>
      <c r="T47" s="493"/>
      <c r="U47" s="493"/>
      <c r="V47" s="493"/>
      <c r="W47" s="271">
        <f>Y45</f>
        <v>0.48531578947368414</v>
      </c>
      <c r="X47" s="487"/>
      <c r="Y47" s="480"/>
      <c r="Z47" s="481"/>
    </row>
    <row r="48" spans="1:26" ht="9" customHeight="1">
      <c r="C48" s="43"/>
      <c r="D48" s="11"/>
      <c r="E48" s="43"/>
      <c r="F48" s="11"/>
      <c r="G48" s="43"/>
      <c r="H48" s="11"/>
      <c r="I48" s="6"/>
      <c r="J48" s="43"/>
      <c r="K48" s="6"/>
      <c r="R48" s="114"/>
    </row>
    <row r="49" spans="1:26" ht="11.1" customHeight="1">
      <c r="A49" s="115"/>
      <c r="C49" s="43"/>
      <c r="D49" s="11"/>
      <c r="E49" s="43"/>
      <c r="F49" s="11"/>
      <c r="G49" s="43"/>
      <c r="H49" s="11"/>
      <c r="I49" s="6"/>
      <c r="J49" s="43"/>
      <c r="K49" s="6"/>
      <c r="S49" s="89"/>
      <c r="T49" s="57"/>
      <c r="V49" s="43"/>
      <c r="W49" s="11"/>
      <c r="X49" s="43"/>
      <c r="Y49" s="11"/>
      <c r="Z49" s="43"/>
    </row>
    <row r="50" spans="1:26" ht="11.1" customHeight="1">
      <c r="A50" s="115"/>
      <c r="C50" s="43"/>
      <c r="D50" s="11"/>
      <c r="E50" s="43"/>
      <c r="F50" s="11"/>
      <c r="G50" s="43"/>
      <c r="H50" s="11"/>
      <c r="I50" s="6"/>
      <c r="J50" s="43"/>
      <c r="K50" s="6"/>
      <c r="S50" s="89"/>
      <c r="T50" s="72"/>
      <c r="U50" s="8"/>
      <c r="V50" s="43"/>
      <c r="W50" s="11"/>
      <c r="X50" s="43"/>
      <c r="Y50" s="11"/>
      <c r="Z50" s="43"/>
    </row>
    <row r="51" spans="1:26" ht="11.1" customHeight="1">
      <c r="C51" s="4"/>
      <c r="D51" s="4"/>
      <c r="E51" s="4"/>
      <c r="F51" s="4"/>
      <c r="G51" s="4"/>
      <c r="H51" s="4"/>
      <c r="L51" s="4"/>
      <c r="P51" s="4"/>
      <c r="Q51" s="4"/>
      <c r="S51" s="28"/>
      <c r="T51" s="72"/>
      <c r="U51" s="8"/>
      <c r="V51" s="43"/>
      <c r="W51" s="11"/>
      <c r="X51" s="43"/>
      <c r="Y51" s="11"/>
      <c r="Z51" s="43"/>
    </row>
    <row r="52" spans="1:26" ht="11.1" customHeight="1">
      <c r="C52" s="4"/>
      <c r="D52" s="4"/>
      <c r="E52" s="4"/>
      <c r="F52" s="4"/>
      <c r="G52" s="4"/>
      <c r="H52" s="4"/>
      <c r="L52" s="4"/>
      <c r="P52" s="4"/>
      <c r="Q52" s="4"/>
      <c r="S52" s="28"/>
      <c r="T52" s="72"/>
      <c r="U52" s="8"/>
      <c r="V52" s="43"/>
      <c r="W52" s="11"/>
      <c r="X52" s="43"/>
      <c r="Y52" s="11"/>
      <c r="Z52" s="43"/>
    </row>
    <row r="53" spans="1:26" ht="11.1" customHeight="1">
      <c r="I53" s="6"/>
      <c r="J53" s="43"/>
      <c r="K53" s="6"/>
      <c r="S53" s="28"/>
      <c r="T53" s="72"/>
      <c r="U53" s="8"/>
    </row>
    <row r="54" spans="1:26">
      <c r="K54" s="6"/>
      <c r="S54" s="28"/>
    </row>
    <row r="55" spans="1:26">
      <c r="S55" s="28"/>
    </row>
    <row r="56" spans="1:26">
      <c r="S56" s="28"/>
    </row>
    <row r="57" spans="1:26">
      <c r="A57" s="28"/>
      <c r="B57" s="28"/>
      <c r="L57" s="33"/>
      <c r="M57" s="28"/>
      <c r="N57" s="28"/>
      <c r="O57" s="28"/>
      <c r="P57" s="34"/>
      <c r="Q57" s="58"/>
      <c r="R57" s="28"/>
      <c r="S57" s="28"/>
    </row>
    <row r="58" spans="1:26">
      <c r="A58" s="85"/>
      <c r="B58" s="85"/>
      <c r="L58" s="86"/>
      <c r="M58" s="28"/>
      <c r="N58" s="28"/>
      <c r="O58" s="28"/>
      <c r="P58" s="34"/>
      <c r="Q58" s="58"/>
      <c r="R58" s="28"/>
      <c r="S58" s="28"/>
    </row>
    <row r="59" spans="1:26">
      <c r="A59" s="31"/>
      <c r="B59" s="31"/>
      <c r="L59" s="33"/>
      <c r="M59" s="87"/>
      <c r="N59" s="88"/>
      <c r="O59" s="88"/>
      <c r="P59" s="34"/>
      <c r="Q59" s="58"/>
      <c r="R59" s="28"/>
      <c r="S59" s="28"/>
    </row>
    <row r="60" spans="1:26">
      <c r="A60" s="31"/>
      <c r="B60" s="31"/>
      <c r="L60" s="33"/>
      <c r="M60" s="87"/>
      <c r="N60" s="31"/>
      <c r="O60" s="31"/>
      <c r="P60" s="34"/>
      <c r="Q60" s="58"/>
      <c r="R60" s="28"/>
      <c r="S60" s="28"/>
    </row>
    <row r="61" spans="1:26">
      <c r="A61" s="31"/>
      <c r="B61" s="31"/>
      <c r="L61" s="33"/>
      <c r="M61" s="87"/>
      <c r="N61" s="31"/>
      <c r="O61" s="31"/>
      <c r="P61" s="34"/>
      <c r="Q61" s="96"/>
      <c r="R61" s="28"/>
      <c r="S61" s="28"/>
    </row>
    <row r="62" spans="1:26">
      <c r="A62" s="28"/>
      <c r="B62" s="28"/>
      <c r="L62" s="33"/>
      <c r="M62" s="28"/>
      <c r="N62" s="28"/>
      <c r="O62" s="28"/>
      <c r="P62" s="34"/>
      <c r="Q62" s="58"/>
      <c r="R62" s="28"/>
      <c r="S62" s="28"/>
    </row>
    <row r="63" spans="1:26">
      <c r="A63" s="85"/>
      <c r="B63" s="85"/>
      <c r="L63" s="86"/>
      <c r="M63" s="28"/>
      <c r="N63" s="28"/>
      <c r="O63" s="28"/>
      <c r="P63" s="34"/>
      <c r="Q63" s="58"/>
      <c r="R63" s="28"/>
      <c r="S63" s="28"/>
    </row>
    <row r="64" spans="1:26">
      <c r="A64" s="31"/>
      <c r="B64" s="31"/>
      <c r="L64" s="33"/>
      <c r="M64" s="87"/>
      <c r="N64" s="88"/>
      <c r="O64" s="88"/>
      <c r="P64" s="34"/>
      <c r="Q64" s="58"/>
      <c r="R64" s="28"/>
      <c r="S64" s="28"/>
    </row>
    <row r="65" spans="1:19">
      <c r="A65" s="31"/>
      <c r="B65" s="31"/>
      <c r="L65" s="33"/>
      <c r="M65" s="87"/>
      <c r="N65" s="31"/>
      <c r="O65" s="31"/>
      <c r="P65" s="34"/>
      <c r="Q65" s="58"/>
      <c r="R65" s="28"/>
      <c r="S65" s="28"/>
    </row>
    <row r="66" spans="1:19">
      <c r="A66" s="31"/>
      <c r="B66" s="31"/>
      <c r="L66" s="33"/>
      <c r="M66" s="87"/>
      <c r="N66" s="31"/>
      <c r="O66" s="31"/>
      <c r="P66" s="34"/>
      <c r="Q66" s="96"/>
      <c r="R66" s="28"/>
      <c r="S66" s="28"/>
    </row>
    <row r="67" spans="1:19">
      <c r="A67" s="28"/>
      <c r="B67" s="28"/>
      <c r="L67" s="33"/>
      <c r="M67" s="28"/>
      <c r="N67" s="28"/>
      <c r="O67" s="28"/>
      <c r="P67" s="34"/>
      <c r="Q67" s="58"/>
      <c r="R67" s="28"/>
      <c r="S67" s="28"/>
    </row>
    <row r="68" spans="1:19">
      <c r="A68" s="85"/>
      <c r="B68" s="85"/>
      <c r="L68" s="86"/>
      <c r="M68" s="28"/>
      <c r="N68" s="28"/>
      <c r="O68" s="28"/>
      <c r="P68" s="34"/>
      <c r="Q68" s="58"/>
      <c r="R68" s="28"/>
      <c r="S68" s="28"/>
    </row>
    <row r="69" spans="1:19">
      <c r="A69" s="31"/>
      <c r="B69" s="31"/>
      <c r="L69" s="33"/>
      <c r="M69" s="87"/>
      <c r="N69" s="88"/>
      <c r="O69" s="88"/>
      <c r="P69" s="34"/>
      <c r="Q69" s="58"/>
      <c r="R69" s="28"/>
      <c r="S69" s="28"/>
    </row>
    <row r="70" spans="1:19">
      <c r="A70" s="31"/>
      <c r="B70" s="31"/>
      <c r="L70" s="33"/>
      <c r="M70" s="87"/>
      <c r="N70" s="31"/>
      <c r="O70" s="31"/>
      <c r="P70" s="34"/>
      <c r="Q70" s="58"/>
      <c r="R70" s="28"/>
      <c r="S70" s="28"/>
    </row>
    <row r="71" spans="1:19">
      <c r="A71" s="31"/>
      <c r="B71" s="31"/>
      <c r="L71" s="33"/>
      <c r="M71" s="87"/>
      <c r="N71" s="31"/>
      <c r="O71" s="31"/>
      <c r="P71" s="34"/>
      <c r="Q71" s="96"/>
      <c r="R71" s="28"/>
      <c r="S71" s="28"/>
    </row>
    <row r="72" spans="1:19">
      <c r="A72" s="28"/>
      <c r="B72" s="28"/>
      <c r="L72" s="33"/>
      <c r="M72" s="28"/>
      <c r="N72" s="28"/>
      <c r="O72" s="28"/>
      <c r="P72" s="34"/>
      <c r="Q72" s="58"/>
      <c r="R72" s="28"/>
      <c r="S72" s="28"/>
    </row>
    <row r="73" spans="1:19">
      <c r="A73" s="85"/>
      <c r="B73" s="85"/>
      <c r="L73" s="86"/>
      <c r="M73" s="28"/>
      <c r="N73" s="28"/>
      <c r="O73" s="28"/>
      <c r="P73" s="34"/>
      <c r="Q73" s="58"/>
      <c r="R73" s="28"/>
      <c r="S73" s="28"/>
    </row>
    <row r="74" spans="1:19">
      <c r="A74" s="31"/>
      <c r="B74" s="31"/>
      <c r="L74" s="33"/>
      <c r="M74" s="87"/>
      <c r="N74" s="88"/>
      <c r="O74" s="88"/>
      <c r="P74" s="34"/>
      <c r="Q74" s="58"/>
      <c r="R74" s="28"/>
      <c r="S74" s="28"/>
    </row>
    <row r="75" spans="1:19">
      <c r="A75" s="31"/>
      <c r="B75" s="31"/>
      <c r="L75" s="33"/>
      <c r="M75" s="87"/>
      <c r="N75" s="31"/>
      <c r="O75" s="31"/>
      <c r="P75" s="34"/>
      <c r="Q75" s="58"/>
      <c r="R75" s="28"/>
      <c r="S75" s="28"/>
    </row>
    <row r="76" spans="1:19">
      <c r="A76" s="31"/>
      <c r="B76" s="31"/>
      <c r="L76" s="33"/>
      <c r="M76" s="87"/>
      <c r="N76" s="31"/>
      <c r="O76" s="31"/>
      <c r="P76" s="34"/>
      <c r="Q76" s="96"/>
      <c r="R76" s="28"/>
      <c r="S76" s="28"/>
    </row>
    <row r="77" spans="1:19">
      <c r="A77" s="28"/>
      <c r="B77" s="28"/>
      <c r="L77" s="33"/>
      <c r="M77" s="28"/>
      <c r="N77" s="28"/>
      <c r="O77" s="28"/>
      <c r="P77" s="34"/>
      <c r="Q77" s="58"/>
      <c r="R77" s="28"/>
      <c r="S77" s="28"/>
    </row>
    <row r="78" spans="1:19">
      <c r="A78" s="31"/>
      <c r="B78" s="28"/>
      <c r="L78" s="33"/>
      <c r="M78" s="28"/>
      <c r="N78" s="28"/>
      <c r="O78" s="28"/>
      <c r="P78" s="34"/>
      <c r="Q78" s="58"/>
      <c r="R78" s="28"/>
      <c r="S78" s="28"/>
    </row>
    <row r="79" spans="1:19">
      <c r="A79" s="28"/>
      <c r="B79" s="31"/>
      <c r="L79" s="33"/>
      <c r="M79" s="87"/>
      <c r="N79" s="31"/>
      <c r="O79" s="31"/>
      <c r="P79" s="34"/>
      <c r="Q79" s="58"/>
      <c r="R79" s="28"/>
      <c r="S79" s="28"/>
    </row>
    <row r="80" spans="1:19">
      <c r="A80" s="28"/>
      <c r="B80" s="31"/>
      <c r="L80" s="33"/>
      <c r="M80" s="87"/>
      <c r="N80" s="31"/>
      <c r="O80" s="31"/>
      <c r="P80" s="34"/>
      <c r="Q80" s="58"/>
      <c r="R80" s="28"/>
      <c r="S80" s="28"/>
    </row>
    <row r="81" spans="1:19">
      <c r="A81" s="28"/>
      <c r="B81" s="28"/>
      <c r="L81" s="33"/>
      <c r="M81" s="28"/>
      <c r="N81" s="28"/>
      <c r="O81" s="28"/>
      <c r="P81" s="34"/>
      <c r="Q81" s="58"/>
      <c r="R81" s="28"/>
      <c r="S81" s="28"/>
    </row>
    <row r="82" spans="1:19">
      <c r="A82" s="28"/>
      <c r="B82" s="28"/>
      <c r="L82" s="33"/>
      <c r="M82" s="28"/>
      <c r="N82" s="28"/>
      <c r="O82" s="28"/>
      <c r="P82" s="34"/>
      <c r="Q82" s="58"/>
      <c r="R82" s="28"/>
      <c r="S82" s="28"/>
    </row>
    <row r="83" spans="1:19">
      <c r="A83" s="31"/>
      <c r="B83" s="28"/>
      <c r="L83" s="33"/>
      <c r="M83" s="28"/>
      <c r="N83" s="28"/>
      <c r="O83" s="28"/>
      <c r="P83" s="34"/>
      <c r="Q83" s="58"/>
      <c r="R83" s="28"/>
      <c r="S83" s="28"/>
    </row>
    <row r="84" spans="1:19">
      <c r="A84" s="28"/>
      <c r="B84" s="31"/>
      <c r="L84" s="33"/>
      <c r="M84" s="87"/>
      <c r="N84" s="31"/>
      <c r="O84" s="31"/>
      <c r="P84" s="34"/>
      <c r="Q84" s="58"/>
      <c r="R84" s="28"/>
      <c r="S84" s="28"/>
    </row>
    <row r="85" spans="1:19">
      <c r="A85" s="28"/>
      <c r="B85" s="31"/>
      <c r="L85" s="33"/>
      <c r="M85" s="87"/>
      <c r="N85" s="31"/>
      <c r="O85" s="31"/>
      <c r="P85" s="34"/>
      <c r="Q85" s="58"/>
      <c r="R85" s="28"/>
      <c r="S85" s="28"/>
    </row>
    <row r="86" spans="1:19">
      <c r="A86" s="28"/>
      <c r="B86" s="28"/>
      <c r="L86" s="33"/>
      <c r="M86" s="28"/>
      <c r="N86" s="28"/>
      <c r="O86" s="28"/>
      <c r="P86" s="34"/>
      <c r="Q86" s="58"/>
      <c r="R86" s="28"/>
      <c r="S86" s="28"/>
    </row>
    <row r="87" spans="1:19">
      <c r="A87" s="28"/>
      <c r="B87" s="28"/>
      <c r="L87" s="33"/>
      <c r="M87" s="28"/>
      <c r="N87" s="28"/>
      <c r="O87" s="28"/>
      <c r="P87" s="34"/>
      <c r="Q87" s="58"/>
      <c r="R87" s="28"/>
      <c r="S87" s="28"/>
    </row>
  </sheetData>
  <mergeCells count="24">
    <mergeCell ref="D47:J47"/>
    <mergeCell ref="L47:O47"/>
    <mergeCell ref="Z46:Z47"/>
    <mergeCell ref="Y33:Y34"/>
    <mergeCell ref="W37:Y37"/>
    <mergeCell ref="T46:V47"/>
    <mergeCell ref="X46:X47"/>
    <mergeCell ref="Y46:Y47"/>
    <mergeCell ref="G42:H42"/>
    <mergeCell ref="G43:H43"/>
    <mergeCell ref="G44:H44"/>
    <mergeCell ref="Z33:Z34"/>
    <mergeCell ref="U9:W9"/>
    <mergeCell ref="X9:Y9"/>
    <mergeCell ref="U10:W10"/>
    <mergeCell ref="X10:Y10"/>
    <mergeCell ref="U11:W11"/>
    <mergeCell ref="X11:Y11"/>
    <mergeCell ref="U12:W12"/>
    <mergeCell ref="X12:Y12"/>
    <mergeCell ref="X13:Y13"/>
    <mergeCell ref="U24:Y24"/>
    <mergeCell ref="T33:V34"/>
    <mergeCell ref="X33:X3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38"/>
  <sheetViews>
    <sheetView view="pageBreakPreview" zoomScale="120" zoomScaleNormal="100" zoomScaleSheetLayoutView="120" workbookViewId="0">
      <selection activeCell="A2" sqref="A2"/>
    </sheetView>
  </sheetViews>
  <sheetFormatPr defaultRowHeight="16.5"/>
  <cols>
    <col min="1" max="1" width="20.7109375" style="177" customWidth="1"/>
    <col min="2" max="2" width="10.7109375" style="177" customWidth="1"/>
    <col min="3" max="5" width="11.7109375" style="177" customWidth="1"/>
    <col min="6" max="6" width="2.28515625" style="177" customWidth="1"/>
    <col min="7" max="7" width="27.140625" style="177" customWidth="1"/>
    <col min="8" max="14" width="6.7109375" style="177" customWidth="1"/>
    <col min="15" max="16384" width="9.140625" style="177"/>
  </cols>
  <sheetData>
    <row r="1" spans="1:14" ht="15" customHeight="1">
      <c r="A1" s="176" t="s">
        <v>744</v>
      </c>
      <c r="C1" s="178"/>
      <c r="E1" s="179"/>
    </row>
    <row r="2" spans="1:14" ht="15" customHeight="1">
      <c r="A2" s="176" t="s">
        <v>195</v>
      </c>
      <c r="C2" s="178"/>
      <c r="E2" s="179"/>
    </row>
    <row r="3" spans="1:14" s="4" customFormat="1" ht="12.95" customHeight="1">
      <c r="A3" s="113"/>
      <c r="B3" s="14"/>
      <c r="C3" s="14"/>
    </row>
    <row r="4" spans="1:14" s="4" customFormat="1" ht="12.95" customHeight="1">
      <c r="A4" s="4" t="s">
        <v>144</v>
      </c>
      <c r="B4" s="3">
        <v>15</v>
      </c>
      <c r="D4" s="2" t="s">
        <v>145</v>
      </c>
      <c r="E4" s="3" t="s">
        <v>146</v>
      </c>
    </row>
    <row r="5" spans="1:14" s="4" customFormat="1" ht="12.95" customHeight="1" thickBot="1">
      <c r="A5" s="4" t="s">
        <v>147</v>
      </c>
      <c r="B5" s="66" t="s">
        <v>146</v>
      </c>
      <c r="C5" s="66"/>
      <c r="D5" s="66"/>
      <c r="E5" s="66"/>
    </row>
    <row r="6" spans="1:14" s="4" customFormat="1" ht="12.95" customHeight="1" thickBot="1">
      <c r="B6" s="28"/>
      <c r="C6" s="28"/>
      <c r="D6" s="28"/>
      <c r="E6" s="28"/>
      <c r="G6" s="182" t="s">
        <v>148</v>
      </c>
      <c r="H6" s="183"/>
      <c r="I6" s="183"/>
      <c r="J6" s="183"/>
      <c r="K6" s="183"/>
      <c r="L6" s="325"/>
      <c r="M6" s="326"/>
      <c r="N6" s="327"/>
    </row>
    <row r="7" spans="1:14" s="4" customFormat="1" ht="12.95" customHeight="1">
      <c r="A7" s="4" t="s">
        <v>56</v>
      </c>
      <c r="B7" s="3" t="s">
        <v>57</v>
      </c>
      <c r="D7" s="2" t="s">
        <v>151</v>
      </c>
      <c r="E7" s="184">
        <f>'Gross Wall Calculations (6)'!AT44</f>
        <v>2761.4474999999998</v>
      </c>
      <c r="G7" s="499" t="s">
        <v>152</v>
      </c>
      <c r="H7" s="533"/>
      <c r="I7" s="501" t="s">
        <v>153</v>
      </c>
      <c r="J7" s="534"/>
      <c r="K7" s="534"/>
      <c r="L7" s="534"/>
      <c r="M7" s="534"/>
      <c r="N7" s="535"/>
    </row>
    <row r="8" spans="1:14" s="4" customFormat="1" ht="12.95" customHeight="1" thickBot="1">
      <c r="A8" s="4" t="s">
        <v>154</v>
      </c>
      <c r="B8" s="184">
        <f>'Gross Glazing Calculations (7)'!AT46/'RTTV-wall 1 (15)'!E7</f>
        <v>0.53213034106206991</v>
      </c>
      <c r="D8" s="2" t="s">
        <v>155</v>
      </c>
      <c r="E8" s="187">
        <f>'South (14)'!W4</f>
        <v>0.97499999999999998</v>
      </c>
      <c r="G8" s="188" t="s">
        <v>523</v>
      </c>
      <c r="H8" s="189" t="s">
        <v>524</v>
      </c>
      <c r="I8" s="189" t="str">
        <f>'South (14)'!N9</f>
        <v>S-F1</v>
      </c>
      <c r="J8" s="189" t="str">
        <f>'South (14)'!N11</f>
        <v>S-F2</v>
      </c>
      <c r="K8" s="189" t="str">
        <f>'South (14)'!N18</f>
        <v>S-F3</v>
      </c>
      <c r="L8" s="189" t="str">
        <f>'South (14)'!N22</f>
        <v>S-F4</v>
      </c>
      <c r="M8" s="189" t="str">
        <f>'South (14)'!N26</f>
        <v>S-F5</v>
      </c>
      <c r="N8" s="190" t="str">
        <f>'South (14)'!N31</f>
        <v>S-F6</v>
      </c>
    </row>
    <row r="9" spans="1:14" s="4" customFormat="1" ht="12.95" customHeight="1" thickBot="1">
      <c r="D9" s="2"/>
      <c r="E9" s="3"/>
      <c r="G9" s="191" t="s">
        <v>525</v>
      </c>
      <c r="H9" s="192"/>
      <c r="I9" s="193" t="s">
        <v>526</v>
      </c>
      <c r="J9" s="193" t="s">
        <v>526</v>
      </c>
      <c r="K9" s="193" t="s">
        <v>526</v>
      </c>
      <c r="L9" s="193" t="s">
        <v>526</v>
      </c>
      <c r="M9" s="193" t="s">
        <v>526</v>
      </c>
      <c r="N9" s="194" t="s">
        <v>526</v>
      </c>
    </row>
    <row r="10" spans="1:14" s="4" customFormat="1" ht="12.95" customHeight="1" thickBot="1">
      <c r="A10" s="496" t="s">
        <v>527</v>
      </c>
      <c r="B10" s="497"/>
      <c r="C10" s="497"/>
      <c r="D10" s="497"/>
      <c r="E10" s="498"/>
      <c r="F10" s="177"/>
      <c r="G10" s="196" t="s">
        <v>528</v>
      </c>
      <c r="H10" s="197" t="s">
        <v>529</v>
      </c>
      <c r="I10" s="278">
        <v>6.0000000000000001E-3</v>
      </c>
      <c r="J10" s="278">
        <v>6.0000000000000001E-3</v>
      </c>
      <c r="K10" s="278">
        <v>6.0000000000000001E-3</v>
      </c>
      <c r="L10" s="278">
        <v>6.0000000000000001E-3</v>
      </c>
      <c r="M10" s="278">
        <v>6.0000000000000001E-3</v>
      </c>
      <c r="N10" s="279">
        <v>6.0000000000000001E-3</v>
      </c>
    </row>
    <row r="11" spans="1:14" s="4" customFormat="1" ht="12.95" customHeight="1">
      <c r="A11" s="499" t="s">
        <v>530</v>
      </c>
      <c r="B11" s="500"/>
      <c r="C11" s="501" t="s">
        <v>531</v>
      </c>
      <c r="D11" s="502"/>
      <c r="E11" s="503"/>
      <c r="G11" s="201" t="s">
        <v>532</v>
      </c>
      <c r="H11" s="197" t="s">
        <v>1</v>
      </c>
      <c r="I11" s="202">
        <f>'South (14)'!Q9</f>
        <v>594.69999999999993</v>
      </c>
      <c r="J11" s="202">
        <f>'South (14)'!Q11</f>
        <v>440.75</v>
      </c>
      <c r="K11" s="202">
        <f>'South (14)'!Q18</f>
        <v>204</v>
      </c>
      <c r="L11" s="202">
        <f>'South (14)'!Q22</f>
        <v>197.2</v>
      </c>
      <c r="M11" s="202">
        <f>'South (14)'!Q26</f>
        <v>15.2</v>
      </c>
      <c r="N11" s="203">
        <f>'South (14)'!Q31</f>
        <v>17.600000000000001</v>
      </c>
    </row>
    <row r="12" spans="1:14" s="4" customFormat="1" ht="12.95" customHeight="1" thickBot="1">
      <c r="A12" s="224" t="s">
        <v>164</v>
      </c>
      <c r="B12" s="303" t="s">
        <v>165</v>
      </c>
      <c r="C12" s="302" t="str">
        <f>'South (14)'!N39</f>
        <v>S-W1</v>
      </c>
      <c r="D12" s="302" t="str">
        <f>'South (14)'!N41</f>
        <v>S-W2</v>
      </c>
      <c r="E12" s="301" t="s">
        <v>347</v>
      </c>
      <c r="G12" s="201" t="s">
        <v>166</v>
      </c>
      <c r="H12" s="197" t="s">
        <v>132</v>
      </c>
      <c r="I12" s="206">
        <v>5.7</v>
      </c>
      <c r="J12" s="207">
        <v>5.7</v>
      </c>
      <c r="K12" s="206">
        <v>5.7</v>
      </c>
      <c r="L12" s="206">
        <v>5.7</v>
      </c>
      <c r="M12" s="206">
        <v>5.7</v>
      </c>
      <c r="N12" s="208">
        <v>5.7</v>
      </c>
    </row>
    <row r="13" spans="1:14" s="4" customFormat="1" ht="12.95" customHeight="1" thickBot="1">
      <c r="A13" s="209" t="s">
        <v>167</v>
      </c>
      <c r="B13" s="210"/>
      <c r="C13" s="211" t="str">
        <f>'[1]South (13)'!N27</f>
        <v>5mm mosaic tiles</v>
      </c>
      <c r="D13" s="211" t="str">
        <f>'South (14)'!T40</f>
        <v>5mm mosaic tiles</v>
      </c>
      <c r="E13" s="212"/>
      <c r="G13" s="213" t="s">
        <v>731</v>
      </c>
      <c r="H13" s="214"/>
      <c r="I13" s="215">
        <f>0.64*I11/$E$7*I12*$E$8</f>
        <v>0.76598557821577262</v>
      </c>
      <c r="J13" s="215">
        <f t="shared" ref="J13:K13" si="0">0.64*J11/$E$7*J12*$E$8</f>
        <v>0.56769487741483415</v>
      </c>
      <c r="K13" s="215">
        <f t="shared" si="0"/>
        <v>0.26275610888854489</v>
      </c>
      <c r="L13" s="215">
        <f>0.64*L11/$E$7*L12*$E$8</f>
        <v>0.25399757192559336</v>
      </c>
      <c r="M13" s="215">
        <f>0.64*M11/$E$7*M12*$E$8</f>
        <v>1.9577906152479816E-2</v>
      </c>
      <c r="N13" s="216">
        <f>0.64*N11/$E$7*N12*$E$8</f>
        <v>2.2669154492345051E-2</v>
      </c>
    </row>
    <row r="14" spans="1:14" s="4" customFormat="1" ht="12.95" customHeight="1">
      <c r="A14" s="217" t="s">
        <v>533</v>
      </c>
      <c r="B14" s="197" t="s">
        <v>534</v>
      </c>
      <c r="C14" s="202">
        <f>'South (14)'!W27</f>
        <v>1.5</v>
      </c>
      <c r="D14" s="202">
        <f>'South (14)'!W40</f>
        <v>1.5</v>
      </c>
      <c r="E14" s="218"/>
      <c r="G14" s="300"/>
      <c r="H14" s="300"/>
      <c r="I14" s="300"/>
      <c r="J14" s="7"/>
      <c r="K14" s="7"/>
      <c r="L14" s="7"/>
    </row>
    <row r="15" spans="1:14" s="4" customFormat="1" ht="12.95" customHeight="1">
      <c r="A15" s="217" t="s">
        <v>161</v>
      </c>
      <c r="B15" s="197" t="s">
        <v>162</v>
      </c>
      <c r="C15" s="219">
        <f>'South (14)'!U27</f>
        <v>5.0000000000000001E-3</v>
      </c>
      <c r="D15" s="219">
        <f>'South (14)'!U40</f>
        <v>5.0000000000000001E-3</v>
      </c>
      <c r="E15" s="220"/>
      <c r="G15" s="222"/>
      <c r="H15" s="274" t="s">
        <v>535</v>
      </c>
      <c r="I15" s="1" t="s">
        <v>536</v>
      </c>
      <c r="J15" s="7"/>
      <c r="K15" s="107" t="s">
        <v>342</v>
      </c>
      <c r="L15" s="300"/>
    </row>
    <row r="16" spans="1:14" s="4" customFormat="1" ht="12.95" customHeight="1">
      <c r="A16" s="217" t="s">
        <v>537</v>
      </c>
      <c r="B16" s="197" t="s">
        <v>538</v>
      </c>
      <c r="C16" s="462">
        <f>'South (14)'!AA13</f>
        <v>0.33</v>
      </c>
      <c r="D16" s="462">
        <f>'South (14)'!AA13</f>
        <v>0.33</v>
      </c>
      <c r="E16" s="218"/>
      <c r="G16" s="85"/>
      <c r="H16" s="274" t="s">
        <v>539</v>
      </c>
      <c r="I16" s="223">
        <f>SUM(I13:N13)</f>
        <v>1.8926811970895698</v>
      </c>
      <c r="J16" s="276" t="s">
        <v>540</v>
      </c>
      <c r="K16" s="300"/>
      <c r="L16" s="300"/>
    </row>
    <row r="17" spans="1:14" s="4" customFormat="1" ht="12.95" customHeight="1">
      <c r="A17" s="224" t="s">
        <v>541</v>
      </c>
      <c r="B17" s="197"/>
      <c r="C17" s="225" t="str">
        <f>'South (14)'!T28</f>
        <v>10mm cement/ sand render</v>
      </c>
      <c r="D17" s="225" t="str">
        <f>'South (14)'!T41</f>
        <v>10mm cement/ sand render</v>
      </c>
      <c r="E17" s="218"/>
    </row>
    <row r="18" spans="1:14" s="4" customFormat="1" ht="12.95" customHeight="1" thickBot="1">
      <c r="A18" s="217" t="s">
        <v>542</v>
      </c>
      <c r="B18" s="197" t="s">
        <v>543</v>
      </c>
      <c r="C18" s="202">
        <f>'South (14)'!W28</f>
        <v>0.72</v>
      </c>
      <c r="D18" s="202">
        <f>'South (14)'!W41</f>
        <v>0.72</v>
      </c>
      <c r="E18" s="218"/>
      <c r="G18" s="112"/>
      <c r="H18" s="328"/>
      <c r="I18" s="329"/>
      <c r="J18" s="329"/>
      <c r="K18" s="329"/>
      <c r="L18" s="329"/>
    </row>
    <row r="19" spans="1:14" s="4" customFormat="1" ht="12.95" customHeight="1" thickBot="1">
      <c r="A19" s="217" t="s">
        <v>161</v>
      </c>
      <c r="B19" s="197" t="s">
        <v>162</v>
      </c>
      <c r="C19" s="202">
        <f>'South (14)'!U28</f>
        <v>0.01</v>
      </c>
      <c r="D19" s="202">
        <f>'South (14)'!U41</f>
        <v>0.01</v>
      </c>
      <c r="E19" s="218"/>
      <c r="G19" s="330" t="s">
        <v>544</v>
      </c>
      <c r="H19" s="331"/>
      <c r="I19" s="331"/>
      <c r="J19" s="331"/>
      <c r="K19" s="331"/>
      <c r="L19" s="331"/>
      <c r="M19" s="332"/>
      <c r="N19" s="333"/>
    </row>
    <row r="20" spans="1:14" s="4" customFormat="1" ht="12.95" customHeight="1">
      <c r="A20" s="224" t="s">
        <v>175</v>
      </c>
      <c r="B20" s="197"/>
      <c r="C20" s="225" t="str">
        <f>'South (14)'!T29</f>
        <v>125mm concrete wall</v>
      </c>
      <c r="D20" s="459" t="str">
        <f>'South (14)'!T42</f>
        <v>600mm concrete column</v>
      </c>
      <c r="E20" s="218"/>
      <c r="G20" s="499" t="s">
        <v>545</v>
      </c>
      <c r="H20" s="533"/>
      <c r="I20" s="501" t="s">
        <v>546</v>
      </c>
      <c r="J20" s="534"/>
      <c r="K20" s="534"/>
      <c r="L20" s="534"/>
      <c r="M20" s="534"/>
      <c r="N20" s="535"/>
    </row>
    <row r="21" spans="1:14" s="4" customFormat="1" ht="12.95" customHeight="1" thickBot="1">
      <c r="A21" s="217" t="s">
        <v>533</v>
      </c>
      <c r="B21" s="197" t="s">
        <v>534</v>
      </c>
      <c r="C21" s="202">
        <f>'South (14)'!W29</f>
        <v>2.16</v>
      </c>
      <c r="D21" s="202">
        <f>'South (14)'!W42</f>
        <v>2.16</v>
      </c>
      <c r="E21" s="218"/>
      <c r="G21" s="188" t="s">
        <v>156</v>
      </c>
      <c r="H21" s="189" t="s">
        <v>157</v>
      </c>
      <c r="I21" s="189" t="str">
        <f>'South (14)'!N9</f>
        <v>S-F1</v>
      </c>
      <c r="J21" s="189" t="str">
        <f>'[1]South (13)'!F11</f>
        <v>S-F2</v>
      </c>
      <c r="K21" s="189" t="str">
        <f>'South (14)'!N18</f>
        <v>S-F3</v>
      </c>
      <c r="L21" s="189" t="str">
        <f>'South (14)'!N22</f>
        <v>S-F4</v>
      </c>
      <c r="M21" s="189" t="str">
        <f>'South (14)'!N26</f>
        <v>S-F5</v>
      </c>
      <c r="N21" s="190" t="str">
        <f>'South (14)'!N31</f>
        <v>S-F6</v>
      </c>
    </row>
    <row r="22" spans="1:14" s="4" customFormat="1" ht="12.95" customHeight="1">
      <c r="A22" s="217" t="s">
        <v>161</v>
      </c>
      <c r="B22" s="197" t="s">
        <v>162</v>
      </c>
      <c r="C22" s="202">
        <f>'South (14)'!U29</f>
        <v>0.125</v>
      </c>
      <c r="D22" s="202">
        <f>'South (14)'!U42</f>
        <v>0.6</v>
      </c>
      <c r="E22" s="218"/>
      <c r="G22" s="231" t="s">
        <v>547</v>
      </c>
      <c r="H22" s="210"/>
      <c r="I22" s="445" t="s">
        <v>548</v>
      </c>
      <c r="J22" s="445" t="s">
        <v>548</v>
      </c>
      <c r="K22" s="445" t="s">
        <v>548</v>
      </c>
      <c r="L22" s="445" t="s">
        <v>548</v>
      </c>
      <c r="M22" s="445" t="s">
        <v>548</v>
      </c>
      <c r="N22" s="446" t="s">
        <v>548</v>
      </c>
    </row>
    <row r="23" spans="1:14" s="4" customFormat="1" ht="12.95" customHeight="1">
      <c r="A23" s="224" t="s">
        <v>549</v>
      </c>
      <c r="B23" s="197"/>
      <c r="C23" s="299"/>
      <c r="D23" s="299"/>
      <c r="E23" s="218"/>
      <c r="G23" s="217" t="s">
        <v>550</v>
      </c>
      <c r="H23" s="197" t="s">
        <v>551</v>
      </c>
      <c r="I23" s="233">
        <v>8.0000000000000002E-3</v>
      </c>
      <c r="J23" s="233">
        <v>8.0000000000000002E-3</v>
      </c>
      <c r="K23" s="233">
        <v>8.0000000000000002E-3</v>
      </c>
      <c r="L23" s="233">
        <v>8.0000000000000002E-3</v>
      </c>
      <c r="M23" s="233">
        <v>8.0000000000000002E-3</v>
      </c>
      <c r="N23" s="234">
        <v>8.0000000000000002E-3</v>
      </c>
    </row>
    <row r="24" spans="1:14" s="4" customFormat="1" ht="12.95" customHeight="1">
      <c r="A24" s="217" t="s">
        <v>552</v>
      </c>
      <c r="B24" s="197" t="s">
        <v>553</v>
      </c>
      <c r="C24" s="299"/>
      <c r="D24" s="299"/>
      <c r="E24" s="218"/>
      <c r="G24" s="235" t="s">
        <v>554</v>
      </c>
      <c r="H24" s="197" t="s">
        <v>1</v>
      </c>
      <c r="I24" s="236">
        <f>'South (14)'!Q9</f>
        <v>594.69999999999993</v>
      </c>
      <c r="J24" s="236">
        <f>'South (14)'!Q11</f>
        <v>440.75</v>
      </c>
      <c r="K24" s="236">
        <f>'South (14)'!Q18</f>
        <v>204</v>
      </c>
      <c r="L24" s="236">
        <f>'South (14)'!Q22</f>
        <v>197.2</v>
      </c>
      <c r="M24" s="236">
        <f>'South (14)'!Q26</f>
        <v>15.2</v>
      </c>
      <c r="N24" s="237">
        <f>'South (14)'!Q31</f>
        <v>17.600000000000001</v>
      </c>
    </row>
    <row r="25" spans="1:14" s="4" customFormat="1" ht="12.95" customHeight="1">
      <c r="A25" s="217" t="s">
        <v>555</v>
      </c>
      <c r="B25" s="197" t="s">
        <v>556</v>
      </c>
      <c r="C25" s="299"/>
      <c r="D25" s="299"/>
      <c r="E25" s="218"/>
      <c r="G25" s="217" t="s">
        <v>557</v>
      </c>
      <c r="H25" s="197"/>
      <c r="I25" s="239">
        <v>0.57999999999999996</v>
      </c>
      <c r="J25" s="239">
        <v>0.57999999999999996</v>
      </c>
      <c r="K25" s="239">
        <v>0.57999999999999996</v>
      </c>
      <c r="L25" s="239">
        <v>0.57999999999999996</v>
      </c>
      <c r="M25" s="239">
        <v>0.57999999999999996</v>
      </c>
      <c r="N25" s="240">
        <v>0.57999999999999996</v>
      </c>
    </row>
    <row r="26" spans="1:14" s="4" customFormat="1" ht="12.95" customHeight="1">
      <c r="A26" s="224" t="s">
        <v>558</v>
      </c>
      <c r="B26" s="197"/>
      <c r="C26" s="299"/>
      <c r="D26" s="299"/>
      <c r="E26" s="218"/>
      <c r="G26" s="217" t="s">
        <v>559</v>
      </c>
      <c r="H26" s="197" t="s">
        <v>560</v>
      </c>
      <c r="I26" s="241">
        <v>61</v>
      </c>
      <c r="J26" s="241">
        <v>61</v>
      </c>
      <c r="K26" s="241">
        <v>61</v>
      </c>
      <c r="L26" s="241">
        <v>61</v>
      </c>
      <c r="M26" s="241">
        <v>61</v>
      </c>
      <c r="N26" s="242">
        <v>61</v>
      </c>
    </row>
    <row r="27" spans="1:14" s="4" customFormat="1" ht="12.95" customHeight="1">
      <c r="A27" s="217" t="s">
        <v>561</v>
      </c>
      <c r="B27" s="197" t="s">
        <v>562</v>
      </c>
      <c r="C27" s="299"/>
      <c r="D27" s="299"/>
      <c r="E27" s="218"/>
      <c r="G27" s="217" t="s">
        <v>563</v>
      </c>
      <c r="H27" s="197" t="s">
        <v>560</v>
      </c>
      <c r="I27" s="241">
        <v>15</v>
      </c>
      <c r="J27" s="241">
        <v>15</v>
      </c>
      <c r="K27" s="241">
        <v>15</v>
      </c>
      <c r="L27" s="241">
        <v>15</v>
      </c>
      <c r="M27" s="241">
        <v>15</v>
      </c>
      <c r="N27" s="242">
        <v>15</v>
      </c>
    </row>
    <row r="28" spans="1:14" s="4" customFormat="1" ht="12.95" customHeight="1">
      <c r="A28" s="217" t="s">
        <v>555</v>
      </c>
      <c r="B28" s="197" t="s">
        <v>556</v>
      </c>
      <c r="C28" s="299"/>
      <c r="D28" s="299"/>
      <c r="E28" s="218"/>
      <c r="G28" s="217" t="s">
        <v>565</v>
      </c>
      <c r="H28" s="197"/>
      <c r="I28" s="239">
        <v>1</v>
      </c>
      <c r="J28" s="457">
        <f>'South (14)'!N16</f>
        <v>0.61199999999999999</v>
      </c>
      <c r="K28" s="457">
        <f>'South (14)'!N20</f>
        <v>0.94199999999999995</v>
      </c>
      <c r="L28" s="460">
        <f>'South (14)'!N24</f>
        <v>0.93100000000000005</v>
      </c>
      <c r="M28" s="457">
        <f>'South (14)'!N29</f>
        <v>0.95399999999999996</v>
      </c>
      <c r="N28" s="458">
        <f>'South (14)'!N34</f>
        <v>0.95399999999999996</v>
      </c>
    </row>
    <row r="29" spans="1:14" s="4" customFormat="1" ht="12.95" customHeight="1" thickBot="1">
      <c r="A29" s="224" t="s">
        <v>564</v>
      </c>
      <c r="B29" s="197"/>
      <c r="C29" s="225" t="str">
        <f>'South (14)'!T30</f>
        <v>10mm gypsum plaster</v>
      </c>
      <c r="D29" s="225" t="str">
        <f>'South (14)'!T43</f>
        <v>10mm gypsum plaster</v>
      </c>
      <c r="E29" s="218"/>
      <c r="G29" s="245" t="s">
        <v>732</v>
      </c>
      <c r="H29" s="214"/>
      <c r="I29" s="246">
        <f t="shared" ref="I29:N29" si="1">(41.75*(I24/$E$7)*I25*I28*$E$8)</f>
        <v>5.0845232391707595</v>
      </c>
      <c r="J29" s="246">
        <f t="shared" si="1"/>
        <v>2.3061950798901663</v>
      </c>
      <c r="K29" s="246">
        <f t="shared" si="1"/>
        <v>1.6429841295190293</v>
      </c>
      <c r="L29" s="246">
        <f t="shared" si="1"/>
        <v>1.569671921899656</v>
      </c>
      <c r="M29" s="246">
        <f t="shared" si="1"/>
        <v>0.12397789572316691</v>
      </c>
      <c r="N29" s="247">
        <f t="shared" si="1"/>
        <v>0.14355335294261434</v>
      </c>
    </row>
    <row r="30" spans="1:14" s="4" customFormat="1" ht="12.95" customHeight="1">
      <c r="A30" s="217" t="s">
        <v>533</v>
      </c>
      <c r="B30" s="197" t="s">
        <v>534</v>
      </c>
      <c r="C30" s="202">
        <f>'South (14)'!W30</f>
        <v>0.38</v>
      </c>
      <c r="D30" s="202">
        <f>'South (14)'!W43</f>
        <v>0.38</v>
      </c>
      <c r="E30" s="218"/>
    </row>
    <row r="31" spans="1:14" s="4" customFormat="1" ht="12.95" customHeight="1" thickBot="1">
      <c r="A31" s="298" t="s">
        <v>161</v>
      </c>
      <c r="B31" s="214" t="s">
        <v>162</v>
      </c>
      <c r="C31" s="297">
        <f>'South (14)'!U30</f>
        <v>0.01</v>
      </c>
      <c r="D31" s="297">
        <f>'South (14)'!U43</f>
        <v>0.01</v>
      </c>
      <c r="E31" s="264"/>
      <c r="G31" s="294"/>
      <c r="H31" s="294"/>
      <c r="I31" s="294"/>
      <c r="J31" s="294"/>
      <c r="K31" s="294"/>
      <c r="L31" s="294"/>
    </row>
    <row r="32" spans="1:14" s="4" customFormat="1" ht="12.95" customHeight="1">
      <c r="A32" s="296" t="s">
        <v>183</v>
      </c>
      <c r="B32" s="259" t="s">
        <v>132</v>
      </c>
      <c r="C32" s="202">
        <f>'South (14)'!W33/'South (14)'!W34</f>
        <v>3.7677785163178594</v>
      </c>
      <c r="D32" s="202">
        <f>'South (14)'!W46/'South (14)'!W47</f>
        <v>2.0605140440299321</v>
      </c>
      <c r="E32" s="218"/>
      <c r="G32" s="257"/>
      <c r="H32" s="105" t="s">
        <v>184</v>
      </c>
      <c r="I32" s="28" t="s">
        <v>185</v>
      </c>
      <c r="K32" s="108"/>
      <c r="L32" s="251"/>
    </row>
    <row r="33" spans="1:12" s="4" customFormat="1" ht="12.95" customHeight="1">
      <c r="A33" s="201" t="s">
        <v>186</v>
      </c>
      <c r="B33" s="295" t="s">
        <v>2</v>
      </c>
      <c r="C33" s="249">
        <f>'South (14)'!Q39</f>
        <v>919.91249999999968</v>
      </c>
      <c r="D33" s="249">
        <f>'South (14)'!Q41</f>
        <v>372.08500000000004</v>
      </c>
      <c r="E33" s="250"/>
      <c r="G33" s="251"/>
      <c r="H33" s="110" t="s">
        <v>566</v>
      </c>
      <c r="I33" s="260">
        <f>SUM(I29:N29)</f>
        <v>10.870905619145393</v>
      </c>
      <c r="J33" s="276" t="s">
        <v>567</v>
      </c>
      <c r="K33" s="251"/>
      <c r="L33" s="251"/>
    </row>
    <row r="34" spans="1:12" s="4" customFormat="1" ht="12.95" customHeight="1" thickBot="1">
      <c r="A34" s="245" t="s">
        <v>723</v>
      </c>
      <c r="B34" s="293"/>
      <c r="C34" s="263">
        <f>3.57*(C33/$E$7)*C32*C16*$E$8</f>
        <v>1.4417231313056917</v>
      </c>
      <c r="D34" s="263">
        <f>3.57*(D33/$E$7)*D32*D16*$E$8</f>
        <v>0.31890969499546534</v>
      </c>
      <c r="E34" s="264"/>
    </row>
    <row r="35" spans="1:12" s="4" customFormat="1" ht="12.95" customHeight="1">
      <c r="E35" s="4" t="s">
        <v>568</v>
      </c>
      <c r="G35" s="274" t="s">
        <v>569</v>
      </c>
      <c r="H35" s="14" t="str">
        <f>'South (14)'!A1</f>
        <v>South Elevations</v>
      </c>
      <c r="I35" s="251"/>
      <c r="J35" s="251"/>
      <c r="K35" s="251"/>
      <c r="L35" s="251"/>
    </row>
    <row r="36" spans="1:12" s="4" customFormat="1" ht="12.95" customHeight="1">
      <c r="B36" s="274" t="s">
        <v>570</v>
      </c>
      <c r="C36" s="4" t="s">
        <v>571</v>
      </c>
      <c r="E36" s="108" t="s">
        <v>342</v>
      </c>
      <c r="G36" s="265" t="s">
        <v>572</v>
      </c>
      <c r="H36" s="266">
        <f>C37</f>
        <v>1.760632826301157</v>
      </c>
      <c r="I36" s="267" t="s">
        <v>573</v>
      </c>
      <c r="J36" s="266">
        <f>I16</f>
        <v>1.8926811970895698</v>
      </c>
      <c r="K36" s="267" t="s">
        <v>573</v>
      </c>
      <c r="L36" s="266">
        <f>I33</f>
        <v>10.870905619145393</v>
      </c>
    </row>
    <row r="37" spans="1:12" s="4" customFormat="1" ht="12.95" customHeight="1">
      <c r="B37" s="274" t="s">
        <v>494</v>
      </c>
      <c r="C37" s="223">
        <f>SUM(C34:E34)</f>
        <v>1.760632826301157</v>
      </c>
      <c r="D37" s="276" t="s">
        <v>567</v>
      </c>
      <c r="G37" s="265" t="s">
        <v>494</v>
      </c>
      <c r="H37" s="268">
        <f>H36+J36+L36</f>
        <v>14.524219642536121</v>
      </c>
      <c r="I37" s="276" t="s">
        <v>567</v>
      </c>
      <c r="J37" s="251"/>
      <c r="K37" s="251"/>
      <c r="L37" s="251"/>
    </row>
    <row r="38" spans="1:12" s="4" customFormat="1" ht="12.95" customHeight="1"/>
  </sheetData>
  <mergeCells count="7">
    <mergeCell ref="G20:H20"/>
    <mergeCell ref="I20:N20"/>
    <mergeCell ref="G7:H7"/>
    <mergeCell ref="I7:N7"/>
    <mergeCell ref="A10:E10"/>
    <mergeCell ref="A11:B11"/>
    <mergeCell ref="C11:E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O33"/>
  <sheetViews>
    <sheetView view="pageBreakPreview" zoomScale="115" zoomScaleNormal="100" zoomScaleSheetLayoutView="115" workbookViewId="0">
      <selection activeCell="A2" sqref="A2"/>
    </sheetView>
  </sheetViews>
  <sheetFormatPr defaultRowHeight="16.5"/>
  <cols>
    <col min="1" max="1" width="14.28515625" style="59" customWidth="1"/>
    <col min="2" max="3" width="11.7109375" style="59" customWidth="1"/>
    <col min="4" max="5" width="11.7109375" style="335" customWidth="1"/>
    <col min="6" max="7" width="12.7109375" style="335" customWidth="1"/>
    <col min="8" max="8" width="6.28515625" style="181" customWidth="1"/>
    <col min="9" max="16384" width="9.140625" style="59"/>
  </cols>
  <sheetData>
    <row r="1" spans="1:15" ht="15" customHeight="1">
      <c r="A1" s="176" t="s">
        <v>744</v>
      </c>
      <c r="B1" s="334"/>
      <c r="C1" s="38"/>
      <c r="E1" s="336"/>
      <c r="F1" s="336"/>
      <c r="G1" s="336"/>
    </row>
    <row r="2" spans="1:15" ht="15" customHeight="1">
      <c r="A2" s="176" t="s">
        <v>701</v>
      </c>
      <c r="B2" s="38"/>
      <c r="C2" s="38"/>
    </row>
    <row r="3" spans="1:15" ht="12.95" customHeight="1">
      <c r="A3" s="176"/>
      <c r="B3" s="38"/>
      <c r="C3" s="38"/>
    </row>
    <row r="4" spans="1:15" ht="12.95" customHeight="1">
      <c r="A4" s="4" t="s">
        <v>574</v>
      </c>
      <c r="B4" s="3">
        <v>16</v>
      </c>
      <c r="C4" s="4"/>
      <c r="D4" s="300"/>
      <c r="E4" s="7"/>
      <c r="F4" s="2" t="s">
        <v>575</v>
      </c>
      <c r="G4" s="3" t="s">
        <v>576</v>
      </c>
      <c r="H4" s="286"/>
    </row>
    <row r="5" spans="1:15" ht="12.95" customHeight="1">
      <c r="A5" s="4" t="s">
        <v>577</v>
      </c>
      <c r="B5" s="66" t="s">
        <v>576</v>
      </c>
      <c r="C5" s="66"/>
      <c r="D5" s="66"/>
      <c r="E5" s="66"/>
      <c r="F5" s="66"/>
      <c r="G5" s="337"/>
      <c r="H5" s="286"/>
    </row>
    <row r="6" spans="1:15" ht="12.95" customHeight="1">
      <c r="A6" s="4"/>
      <c r="B6" s="28"/>
      <c r="C6" s="4"/>
      <c r="D6" s="300"/>
      <c r="E6" s="2"/>
      <c r="F6" s="2"/>
      <c r="G6" s="338"/>
      <c r="H6" s="286"/>
    </row>
    <row r="7" spans="1:15" ht="12.95" customHeight="1">
      <c r="A7" s="4" t="s">
        <v>578</v>
      </c>
      <c r="B7" s="4"/>
      <c r="C7" s="339">
        <f>'Gross Wall Calculations (6)'!AT46</f>
        <v>7411.4249999999993</v>
      </c>
      <c r="D7" s="340" t="s">
        <v>579</v>
      </c>
      <c r="E7" s="4"/>
      <c r="F7" s="4"/>
      <c r="G7" s="4"/>
      <c r="H7" s="28"/>
      <c r="I7" s="177"/>
      <c r="J7" s="177"/>
      <c r="K7" s="177"/>
      <c r="L7" s="177"/>
      <c r="M7" s="273"/>
      <c r="N7" s="341"/>
      <c r="O7" s="342"/>
    </row>
    <row r="8" spans="1:15" ht="12.95" customHeight="1" thickBot="1">
      <c r="A8" s="300"/>
      <c r="B8" s="300"/>
      <c r="C8" s="300"/>
      <c r="D8" s="7"/>
      <c r="E8" s="7"/>
      <c r="F8" s="7"/>
      <c r="G8" s="7"/>
      <c r="H8" s="286"/>
    </row>
    <row r="9" spans="1:15" s="348" customFormat="1" ht="46.5" customHeight="1">
      <c r="A9" s="536" t="s">
        <v>580</v>
      </c>
      <c r="B9" s="343" t="s">
        <v>581</v>
      </c>
      <c r="C9" s="344" t="s">
        <v>582</v>
      </c>
      <c r="D9" s="343" t="s">
        <v>583</v>
      </c>
      <c r="E9" s="166" t="s">
        <v>584</v>
      </c>
      <c r="F9" s="345" t="s">
        <v>585</v>
      </c>
      <c r="G9" s="346" t="s">
        <v>586</v>
      </c>
      <c r="H9" s="347"/>
    </row>
    <row r="10" spans="1:15" s="348" customFormat="1" ht="12.95" customHeight="1">
      <c r="A10" s="537"/>
      <c r="B10" s="349" t="s">
        <v>587</v>
      </c>
      <c r="C10" s="3" t="s">
        <v>588</v>
      </c>
      <c r="D10" s="350" t="s">
        <v>588</v>
      </c>
      <c r="E10" s="3" t="s">
        <v>588</v>
      </c>
      <c r="F10" s="351" t="s">
        <v>588</v>
      </c>
      <c r="G10" s="352" t="s">
        <v>588</v>
      </c>
      <c r="H10" s="347"/>
    </row>
    <row r="11" spans="1:15" s="356" customFormat="1" ht="12.95" customHeight="1" thickBot="1">
      <c r="A11" s="538"/>
      <c r="B11" s="353" t="s">
        <v>589</v>
      </c>
      <c r="C11" s="157" t="s">
        <v>590</v>
      </c>
      <c r="D11" s="353" t="s">
        <v>591</v>
      </c>
      <c r="E11" s="157" t="s">
        <v>592</v>
      </c>
      <c r="F11" s="354" t="s">
        <v>593</v>
      </c>
      <c r="G11" s="355" t="s">
        <v>594</v>
      </c>
      <c r="H11" s="28"/>
    </row>
    <row r="12" spans="1:15" s="363" customFormat="1" ht="12.95" customHeight="1">
      <c r="A12" s="357" t="s">
        <v>595</v>
      </c>
      <c r="B12" s="358">
        <f>'Gross Wall Calculations (6)'!AT17</f>
        <v>1159.6025</v>
      </c>
      <c r="C12" s="359">
        <f>'RTTV-wall 1 (9)'!C37</f>
        <v>4.4049731029592349</v>
      </c>
      <c r="D12" s="360">
        <f>'RTTV-wall 1 (9)'!I16</f>
        <v>0.82843271414126818</v>
      </c>
      <c r="E12" s="359">
        <f>'RTTV-wall 1 (9)'!H33</f>
        <v>5.4990400693341037</v>
      </c>
      <c r="F12" s="361">
        <f>C12+D12+E12</f>
        <v>10.732445886434608</v>
      </c>
      <c r="G12" s="362">
        <f>(F12*B12)/C7</f>
        <v>1.6792143320649251</v>
      </c>
      <c r="H12" s="286"/>
    </row>
    <row r="13" spans="1:15" s="363" customFormat="1" ht="12.95" customHeight="1">
      <c r="A13" s="364" t="s">
        <v>596</v>
      </c>
      <c r="B13" s="236">
        <f>'Gross Wall Calculations (6)'!AT26</f>
        <v>2292.0974999999999</v>
      </c>
      <c r="C13" s="365">
        <f>'RTTV-wall 1 (11)'!C37</f>
        <v>1.6947489054554861</v>
      </c>
      <c r="D13" s="299">
        <f>'RTTV-wall 1 (11)'!I16</f>
        <v>1.520581912418647</v>
      </c>
      <c r="E13" s="365">
        <f>'RTTV-wall 1 (11)'!I33</f>
        <v>9.8797766682961754</v>
      </c>
      <c r="F13" s="366">
        <f>C13+D13+E13</f>
        <v>13.095107486170308</v>
      </c>
      <c r="G13" s="367">
        <f>(F13*B13)/C7</f>
        <v>4.0498639777481724</v>
      </c>
      <c r="H13" s="286"/>
    </row>
    <row r="14" spans="1:15" s="363" customFormat="1" ht="12.95" customHeight="1">
      <c r="A14" s="364" t="s">
        <v>597</v>
      </c>
      <c r="B14" s="236">
        <f>'Gross Wall Calculations (6)'!AT35</f>
        <v>1198.2774999999999</v>
      </c>
      <c r="C14" s="365">
        <f>'RTTV-wall 1 (13)'!C37</f>
        <v>4.9115495048018252</v>
      </c>
      <c r="D14" s="299">
        <f>'RTTV-wall 1 (13)'!I16</f>
        <v>0.83393877762037594</v>
      </c>
      <c r="E14" s="365">
        <f>'RTTV-wall 1 (13)'!I33</f>
        <v>5.5355886787492867</v>
      </c>
      <c r="F14" s="366">
        <f>C14+D14+E14</f>
        <v>11.281076961171488</v>
      </c>
      <c r="G14" s="367">
        <f>(F14*B14)/C7</f>
        <v>1.823921944611214</v>
      </c>
      <c r="H14" s="286"/>
    </row>
    <row r="15" spans="1:15" s="363" customFormat="1" ht="12.95" customHeight="1">
      <c r="A15" s="364" t="s">
        <v>598</v>
      </c>
      <c r="B15" s="236">
        <f>'Gross Wall Calculations (6)'!AT44</f>
        <v>2761.4474999999998</v>
      </c>
      <c r="C15" s="365">
        <f>'RTTV-wall 1 (15)'!C37</f>
        <v>1.760632826301157</v>
      </c>
      <c r="D15" s="299">
        <f>'RTTV-wall 1 (15)'!I16</f>
        <v>1.8926811970895698</v>
      </c>
      <c r="E15" s="365">
        <f>'RTTV-wall 1 (15)'!I33</f>
        <v>10.870905619145393</v>
      </c>
      <c r="F15" s="366">
        <f>C15+D15+E15</f>
        <v>14.524219642536121</v>
      </c>
      <c r="G15" s="367">
        <f>(F15*B15)/C7</f>
        <v>5.4116273215113511</v>
      </c>
      <c r="H15" s="286"/>
    </row>
    <row r="16" spans="1:15" s="363" customFormat="1" ht="12.95" customHeight="1">
      <c r="A16" s="368"/>
      <c r="B16" s="369"/>
      <c r="C16" s="3"/>
      <c r="D16" s="350"/>
      <c r="E16" s="3"/>
      <c r="F16" s="351"/>
      <c r="G16" s="352"/>
      <c r="H16" s="286"/>
    </row>
    <row r="17" spans="1:8" s="363" customFormat="1" ht="12.95" customHeight="1">
      <c r="A17" s="370"/>
      <c r="B17" s="371"/>
      <c r="C17" s="365"/>
      <c r="D17" s="299"/>
      <c r="E17" s="365"/>
      <c r="F17" s="372"/>
      <c r="G17" s="367"/>
      <c r="H17" s="102"/>
    </row>
    <row r="18" spans="1:8" s="363" customFormat="1" ht="12.95" customHeight="1">
      <c r="A18" s="370"/>
      <c r="B18" s="197"/>
      <c r="C18" s="373"/>
      <c r="D18" s="374"/>
      <c r="E18" s="373"/>
      <c r="F18" s="375"/>
      <c r="G18" s="376"/>
      <c r="H18" s="377"/>
    </row>
    <row r="19" spans="1:8" s="363" customFormat="1" ht="12.95" customHeight="1">
      <c r="A19" s="378"/>
      <c r="B19" s="248"/>
      <c r="C19" s="379"/>
      <c r="D19" s="380"/>
      <c r="E19" s="379"/>
      <c r="F19" s="381"/>
      <c r="G19" s="382"/>
      <c r="H19" s="377"/>
    </row>
    <row r="20" spans="1:8" ht="12.95" customHeight="1" thickBot="1">
      <c r="A20" s="383"/>
      <c r="B20" s="214"/>
      <c r="C20" s="384"/>
      <c r="D20" s="215"/>
      <c r="E20" s="384"/>
      <c r="F20" s="385"/>
      <c r="G20" s="386"/>
      <c r="H20" s="102"/>
    </row>
    <row r="21" spans="1:8" ht="26.25" customHeight="1">
      <c r="A21" s="300"/>
      <c r="B21" s="300"/>
      <c r="C21" s="300"/>
      <c r="D21" s="7"/>
      <c r="E21" s="7"/>
      <c r="F21" s="272" t="s">
        <v>599</v>
      </c>
      <c r="G21" s="387">
        <f>SUM(G12:G15)</f>
        <v>12.964627575935662</v>
      </c>
      <c r="H21" s="276" t="s">
        <v>567</v>
      </c>
    </row>
    <row r="22" spans="1:8" ht="12.95" customHeight="1">
      <c r="A22" s="222"/>
      <c r="B22" s="222"/>
      <c r="C22" s="222"/>
      <c r="D22" s="285"/>
      <c r="E22" s="285"/>
      <c r="F22" s="4"/>
      <c r="G22" s="285"/>
      <c r="H22" s="286"/>
    </row>
    <row r="23" spans="1:8" ht="12.95" customHeight="1">
      <c r="A23" s="222"/>
      <c r="B23" s="105"/>
      <c r="C23" s="106"/>
      <c r="D23" s="286"/>
      <c r="E23" s="107"/>
      <c r="F23" s="388" t="s">
        <v>600</v>
      </c>
      <c r="G23" s="389" t="s">
        <v>702</v>
      </c>
      <c r="H23" s="104" t="s">
        <v>601</v>
      </c>
    </row>
    <row r="24" spans="1:8" ht="12.95" customHeight="1">
      <c r="A24" s="539"/>
      <c r="B24" s="390"/>
      <c r="C24" s="391"/>
      <c r="D24" s="392"/>
      <c r="E24" s="363"/>
      <c r="F24" s="363"/>
      <c r="G24" s="363"/>
      <c r="H24" s="363"/>
    </row>
    <row r="25" spans="1:8">
      <c r="A25" s="539"/>
      <c r="B25" s="393"/>
      <c r="C25" s="394"/>
      <c r="D25" s="363"/>
      <c r="E25" s="363"/>
      <c r="F25" s="363"/>
      <c r="G25" s="363"/>
      <c r="H25" s="363"/>
    </row>
    <row r="26" spans="1:8" s="177" customFormat="1">
      <c r="H26" s="356"/>
    </row>
    <row r="27" spans="1:8" s="177" customFormat="1">
      <c r="H27" s="356"/>
    </row>
    <row r="28" spans="1:8" s="177" customFormat="1">
      <c r="H28" s="356"/>
    </row>
    <row r="29" spans="1:8" s="177" customFormat="1">
      <c r="H29" s="356"/>
    </row>
    <row r="30" spans="1:8" s="177" customFormat="1">
      <c r="H30" s="356"/>
    </row>
    <row r="31" spans="1:8" s="177" customFormat="1">
      <c r="H31" s="356"/>
    </row>
    <row r="32" spans="1:8" s="177" customFormat="1">
      <c r="H32" s="356"/>
    </row>
    <row r="33" spans="8:8" s="177" customFormat="1">
      <c r="H33" s="356"/>
    </row>
  </sheetData>
  <mergeCells count="2">
    <mergeCell ref="A9:A11"/>
    <mergeCell ref="A24:A2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U78"/>
  <sheetViews>
    <sheetView view="pageBreakPreview" zoomScale="110" zoomScaleNormal="100" zoomScaleSheetLayoutView="110" workbookViewId="0">
      <selection activeCell="N30" sqref="N30"/>
    </sheetView>
  </sheetViews>
  <sheetFormatPr defaultRowHeight="12.75"/>
  <cols>
    <col min="1" max="1" width="12.85546875" style="122" customWidth="1"/>
    <col min="2" max="2" width="8.7109375" style="122" customWidth="1"/>
    <col min="3" max="3" width="2.85546875" style="122" customWidth="1"/>
    <col min="4" max="4" width="6.42578125" style="122" customWidth="1"/>
    <col min="5" max="5" width="3.140625" style="403" customWidth="1"/>
    <col min="6" max="6" width="4.7109375" style="403" customWidth="1"/>
    <col min="7" max="7" width="3" style="122" customWidth="1"/>
    <col min="8" max="8" width="5.42578125" style="122" customWidth="1"/>
    <col min="9" max="9" width="3.140625" style="122" customWidth="1"/>
    <col min="10" max="10" width="2" style="336" customWidth="1"/>
    <col min="11" max="11" width="7.140625" style="122" customWidth="1"/>
    <col min="12" max="12" width="3" style="122" customWidth="1"/>
    <col min="13" max="13" width="2.7109375" style="122" customWidth="1"/>
    <col min="14" max="14" width="29.28515625" style="122" customWidth="1"/>
    <col min="15" max="15" width="9.5703125" style="122" customWidth="1"/>
    <col min="16" max="16" width="3.7109375" style="122" customWidth="1"/>
    <col min="17" max="17" width="5.28515625" style="122" customWidth="1"/>
    <col min="18" max="18" width="9.7109375" style="122" customWidth="1"/>
    <col min="19" max="19" width="6.7109375" style="122" customWidth="1"/>
    <col min="20" max="20" width="13.42578125" style="122" customWidth="1"/>
    <col min="21" max="16384" width="9.140625" style="122"/>
  </cols>
  <sheetData>
    <row r="1" spans="1:20" ht="15" customHeight="1">
      <c r="A1" s="395" t="s">
        <v>602</v>
      </c>
      <c r="B1" s="396"/>
      <c r="C1" s="342"/>
      <c r="D1" s="342"/>
      <c r="E1" s="397"/>
      <c r="F1" s="397"/>
      <c r="K1" s="28"/>
      <c r="L1" s="36"/>
      <c r="M1" s="28"/>
      <c r="N1" s="14"/>
      <c r="O1" s="113"/>
      <c r="P1" s="113"/>
      <c r="Q1" s="4"/>
      <c r="R1" s="7"/>
      <c r="S1" s="2" t="s">
        <v>474</v>
      </c>
      <c r="T1" s="66">
        <v>17</v>
      </c>
    </row>
    <row r="2" spans="1:20" s="4" customFormat="1" ht="11.1" customHeight="1">
      <c r="A2" s="14"/>
      <c r="B2" s="14"/>
      <c r="C2" s="14"/>
      <c r="D2" s="14"/>
      <c r="E2" s="67"/>
      <c r="F2" s="67"/>
      <c r="J2" s="7"/>
      <c r="N2" s="126"/>
      <c r="O2" s="126"/>
      <c r="P2" s="126"/>
      <c r="R2" s="7"/>
      <c r="S2" s="7"/>
    </row>
    <row r="3" spans="1:20" s="4" customFormat="1" ht="11.1" customHeight="1">
      <c r="A3" s="14" t="s">
        <v>603</v>
      </c>
      <c r="B3" s="68"/>
      <c r="C3" s="68"/>
      <c r="E3" s="6"/>
      <c r="F3" s="69"/>
      <c r="H3" s="8"/>
      <c r="I3" s="8"/>
      <c r="J3" s="70" t="s">
        <v>473</v>
      </c>
      <c r="K3" s="26">
        <f>K6+K28</f>
        <v>193</v>
      </c>
      <c r="L3" s="4" t="s">
        <v>1</v>
      </c>
      <c r="N3" s="126"/>
      <c r="O3" s="126"/>
      <c r="P3" s="126"/>
      <c r="R3" s="7"/>
      <c r="S3" s="7"/>
    </row>
    <row r="4" spans="1:20" s="4" customFormat="1" ht="11.1" customHeight="1">
      <c r="A4" s="14" t="s">
        <v>604</v>
      </c>
      <c r="B4" s="68"/>
      <c r="C4" s="68"/>
      <c r="D4" s="68"/>
      <c r="E4" s="67"/>
      <c r="F4" s="398" t="str">
        <f>A1</f>
        <v>Roof</v>
      </c>
      <c r="G4" s="8"/>
      <c r="H4" s="8"/>
      <c r="I4" s="8"/>
      <c r="J4" s="70"/>
      <c r="K4" s="399"/>
      <c r="N4" s="276" t="s">
        <v>605</v>
      </c>
      <c r="O4" s="2" t="s">
        <v>606</v>
      </c>
      <c r="P4" s="33" t="s">
        <v>473</v>
      </c>
      <c r="Q4" s="9">
        <v>2.16</v>
      </c>
      <c r="R4" s="7"/>
      <c r="S4" s="1" t="s">
        <v>137</v>
      </c>
    </row>
    <row r="5" spans="1:20" s="4" customFormat="1" ht="11.1" customHeight="1">
      <c r="E5" s="6"/>
      <c r="F5" s="6"/>
      <c r="J5" s="7"/>
      <c r="R5" s="7"/>
      <c r="S5" s="7"/>
    </row>
    <row r="6" spans="1:20" s="4" customFormat="1" ht="11.1" customHeight="1">
      <c r="A6" s="14" t="s">
        <v>607</v>
      </c>
      <c r="B6" s="14" t="str">
        <f>A1</f>
        <v>Roof</v>
      </c>
      <c r="E6" s="6"/>
      <c r="F6" s="6"/>
      <c r="J6" s="70" t="s">
        <v>473</v>
      </c>
      <c r="K6" s="119">
        <f>K9</f>
        <v>0</v>
      </c>
      <c r="L6" s="4" t="s">
        <v>1</v>
      </c>
      <c r="N6" s="121" t="s">
        <v>477</v>
      </c>
      <c r="Q6" s="276" t="str">
        <f>A1</f>
        <v>Roof</v>
      </c>
      <c r="R6" s="7"/>
      <c r="S6" s="7"/>
    </row>
    <row r="7" spans="1:20" s="4" customFormat="1" ht="11.1" customHeight="1" thickBot="1">
      <c r="E7" s="6"/>
      <c r="F7" s="6"/>
      <c r="J7" s="7"/>
      <c r="R7" s="7"/>
      <c r="S7" s="7"/>
    </row>
    <row r="8" spans="1:20" s="4" customFormat="1" ht="25.5" customHeight="1">
      <c r="A8" s="39" t="s">
        <v>608</v>
      </c>
      <c r="E8" s="6"/>
      <c r="F8" s="6"/>
      <c r="J8" s="7"/>
      <c r="N8" s="123" t="s">
        <v>609</v>
      </c>
      <c r="O8" s="505" t="s">
        <v>610</v>
      </c>
      <c r="P8" s="505"/>
      <c r="Q8" s="505"/>
      <c r="R8" s="510" t="s">
        <v>703</v>
      </c>
      <c r="S8" s="511"/>
    </row>
    <row r="9" spans="1:20" s="4" customFormat="1" ht="11.1" customHeight="1">
      <c r="A9" s="14" t="s">
        <v>611</v>
      </c>
      <c r="B9" s="14" t="s">
        <v>612</v>
      </c>
      <c r="C9" s="14"/>
      <c r="D9" s="14"/>
      <c r="E9" s="41" t="s">
        <v>464</v>
      </c>
      <c r="F9" s="71" t="s">
        <v>613</v>
      </c>
      <c r="G9" s="1" t="s">
        <v>471</v>
      </c>
      <c r="J9" s="7" t="s">
        <v>473</v>
      </c>
      <c r="K9" s="118">
        <v>0</v>
      </c>
      <c r="L9" s="28" t="s">
        <v>1</v>
      </c>
      <c r="N9" s="124" t="s">
        <v>614</v>
      </c>
      <c r="O9" s="527">
        <v>1</v>
      </c>
      <c r="P9" s="527"/>
      <c r="Q9" s="527"/>
      <c r="R9" s="477">
        <v>0.7</v>
      </c>
      <c r="S9" s="478"/>
    </row>
    <row r="10" spans="1:20" s="4" customFormat="1" ht="11.1" customHeight="1">
      <c r="E10" s="6"/>
      <c r="F10" s="6"/>
      <c r="J10" s="7"/>
      <c r="N10" s="124"/>
      <c r="O10" s="527"/>
      <c r="P10" s="527"/>
      <c r="Q10" s="527"/>
      <c r="R10" s="477"/>
      <c r="S10" s="478"/>
    </row>
    <row r="11" spans="1:20" s="4" customFormat="1" ht="11.1" customHeight="1" thickBot="1">
      <c r="A11" s="14"/>
      <c r="B11" s="13"/>
      <c r="C11" s="13"/>
      <c r="D11" s="13"/>
      <c r="E11" s="41"/>
      <c r="F11" s="71"/>
      <c r="G11" s="1"/>
      <c r="J11" s="7"/>
      <c r="N11" s="125"/>
      <c r="O11" s="528"/>
      <c r="P11" s="528"/>
      <c r="Q11" s="528"/>
      <c r="R11" s="485"/>
      <c r="S11" s="486"/>
    </row>
    <row r="12" spans="1:20" s="4" customFormat="1" ht="11.1" customHeight="1">
      <c r="A12" s="72"/>
      <c r="B12" s="73"/>
      <c r="C12" s="73"/>
      <c r="D12" s="73"/>
      <c r="E12" s="6"/>
      <c r="F12" s="6"/>
      <c r="G12" s="74"/>
      <c r="H12" s="73"/>
      <c r="J12" s="7"/>
      <c r="N12" s="126"/>
      <c r="Q12" s="274" t="s">
        <v>615</v>
      </c>
      <c r="R12" s="529">
        <f>R9*O9+R10*O10+R11*O11</f>
        <v>0.7</v>
      </c>
      <c r="S12" s="529"/>
    </row>
    <row r="13" spans="1:20" s="4" customFormat="1" ht="11.1" customHeight="1">
      <c r="A13" s="72"/>
      <c r="B13" s="73"/>
      <c r="C13" s="73"/>
      <c r="D13" s="73"/>
      <c r="E13" s="6"/>
      <c r="F13" s="6"/>
      <c r="G13" s="74"/>
      <c r="H13" s="73"/>
      <c r="J13" s="7"/>
      <c r="N13" s="126"/>
      <c r="Q13" s="274"/>
      <c r="R13" s="280"/>
      <c r="S13" s="280"/>
    </row>
    <row r="14" spans="1:20" s="4" customFormat="1" ht="11.1" customHeight="1">
      <c r="A14" s="72"/>
      <c r="B14" s="73"/>
      <c r="C14" s="73"/>
      <c r="D14" s="73"/>
      <c r="E14" s="6"/>
      <c r="F14" s="6"/>
      <c r="G14" s="74"/>
      <c r="H14" s="73"/>
      <c r="J14" s="7"/>
      <c r="N14" s="126"/>
      <c r="Q14" s="274"/>
      <c r="R14" s="280"/>
      <c r="S14" s="280"/>
    </row>
    <row r="15" spans="1:20" s="4" customFormat="1" ht="11.1" customHeight="1">
      <c r="A15" s="72"/>
      <c r="B15" s="73"/>
      <c r="C15" s="73"/>
      <c r="D15" s="73"/>
      <c r="E15" s="6"/>
      <c r="F15" s="6"/>
      <c r="G15" s="74"/>
      <c r="H15" s="73"/>
      <c r="J15" s="7"/>
      <c r="N15" s="113" t="s">
        <v>616</v>
      </c>
      <c r="Q15" s="274"/>
      <c r="R15" s="280"/>
      <c r="S15" s="280"/>
    </row>
    <row r="16" spans="1:20" s="4" customFormat="1" ht="11.1" customHeight="1">
      <c r="A16" s="72"/>
      <c r="B16" s="73"/>
      <c r="C16" s="73"/>
      <c r="D16" s="73"/>
      <c r="E16" s="6"/>
      <c r="F16" s="6"/>
      <c r="G16" s="74"/>
      <c r="H16" s="73"/>
      <c r="J16" s="7"/>
      <c r="N16" s="129" t="s">
        <v>198</v>
      </c>
      <c r="O16" s="2" t="s">
        <v>617</v>
      </c>
      <c r="P16" s="4" t="s">
        <v>618</v>
      </c>
      <c r="Q16" s="130" t="s">
        <v>140</v>
      </c>
      <c r="R16" s="280"/>
      <c r="S16" s="280"/>
    </row>
    <row r="17" spans="1:21" s="4" customFormat="1" ht="11.1" customHeight="1">
      <c r="A17" s="72"/>
      <c r="B17" s="73"/>
      <c r="C17" s="73"/>
      <c r="D17" s="73"/>
      <c r="E17" s="6"/>
      <c r="F17" s="6"/>
      <c r="G17" s="74"/>
      <c r="H17" s="73"/>
      <c r="J17" s="7"/>
      <c r="K17" s="118"/>
      <c r="L17" s="28"/>
      <c r="N17" s="129"/>
      <c r="P17" s="4" t="s">
        <v>619</v>
      </c>
      <c r="Q17" s="130" t="s">
        <v>141</v>
      </c>
      <c r="R17" s="280"/>
      <c r="S17" s="280"/>
      <c r="T17" s="133"/>
    </row>
    <row r="18" spans="1:21" s="4" customFormat="1" ht="11.1" customHeight="1">
      <c r="E18" s="6"/>
      <c r="F18" s="6"/>
      <c r="H18" s="73"/>
      <c r="J18" s="7"/>
      <c r="K18" s="308"/>
      <c r="L18" s="77"/>
      <c r="M18" s="77"/>
      <c r="N18" s="129"/>
      <c r="P18" s="4" t="s">
        <v>620</v>
      </c>
      <c r="Q18" s="130" t="s">
        <v>142</v>
      </c>
      <c r="R18" s="280"/>
      <c r="S18" s="280"/>
      <c r="T18" s="133"/>
    </row>
    <row r="19" spans="1:21" s="4" customFormat="1" ht="11.1" customHeight="1">
      <c r="A19" s="14"/>
      <c r="B19" s="13"/>
      <c r="C19" s="13"/>
      <c r="D19" s="13"/>
      <c r="E19" s="41"/>
      <c r="F19" s="71"/>
      <c r="G19" s="1"/>
      <c r="H19" s="73"/>
      <c r="J19" s="7"/>
      <c r="L19" s="77"/>
      <c r="M19" s="400"/>
      <c r="N19" s="129"/>
      <c r="P19" s="4" t="s">
        <v>472</v>
      </c>
      <c r="Q19" s="130" t="s">
        <v>117</v>
      </c>
      <c r="R19" s="280"/>
      <c r="S19" s="280"/>
      <c r="T19" s="133"/>
    </row>
    <row r="20" spans="1:21" s="4" customFormat="1" ht="11.1" customHeight="1">
      <c r="A20" s="72"/>
      <c r="B20" s="73"/>
      <c r="C20" s="73"/>
      <c r="D20" s="73"/>
      <c r="E20" s="6"/>
      <c r="F20" s="6"/>
      <c r="G20" s="74"/>
      <c r="H20" s="73"/>
      <c r="J20" s="7"/>
      <c r="L20" s="77"/>
      <c r="M20" s="77"/>
      <c r="N20" s="129"/>
      <c r="P20" s="4" t="s">
        <v>621</v>
      </c>
      <c r="Q20" s="130" t="s">
        <v>143</v>
      </c>
      <c r="R20" s="280"/>
      <c r="S20" s="280"/>
    </row>
    <row r="21" spans="1:21" s="4" customFormat="1" ht="11.1" customHeight="1">
      <c r="A21" s="72"/>
      <c r="B21" s="73"/>
      <c r="C21" s="73"/>
      <c r="D21" s="73"/>
      <c r="E21" s="6"/>
      <c r="F21" s="6"/>
      <c r="G21" s="74"/>
      <c r="H21" s="73"/>
      <c r="J21" s="7"/>
      <c r="N21" s="129"/>
      <c r="Q21" s="133"/>
      <c r="R21" s="280"/>
      <c r="S21" s="280"/>
    </row>
    <row r="22" spans="1:21" s="4" customFormat="1" ht="11.1" customHeight="1" thickBot="1">
      <c r="A22" s="72"/>
      <c r="B22" s="73"/>
      <c r="C22" s="73"/>
      <c r="D22" s="73"/>
      <c r="E22" s="6"/>
      <c r="F22" s="6"/>
      <c r="G22" s="74"/>
      <c r="H22" s="73"/>
      <c r="J22" s="7"/>
      <c r="N22" s="85" t="s">
        <v>622</v>
      </c>
      <c r="O22" s="1" t="s">
        <v>623</v>
      </c>
      <c r="Q22" s="134" t="s">
        <v>624</v>
      </c>
      <c r="R22" s="134"/>
      <c r="S22" s="134"/>
    </row>
    <row r="23" spans="1:21" s="4" customFormat="1" ht="11.1" customHeight="1">
      <c r="A23" s="72"/>
      <c r="B23" s="73"/>
      <c r="C23" s="73"/>
      <c r="D23" s="73"/>
      <c r="E23" s="6"/>
      <c r="F23" s="6"/>
      <c r="G23" s="74"/>
      <c r="H23" s="73"/>
      <c r="J23" s="7"/>
      <c r="N23" s="135" t="s">
        <v>625</v>
      </c>
      <c r="O23" s="516"/>
      <c r="P23" s="517"/>
      <c r="Q23" s="517"/>
      <c r="R23" s="517"/>
      <c r="S23" s="518"/>
      <c r="T23" s="519"/>
      <c r="U23" s="520"/>
    </row>
    <row r="24" spans="1:21" s="4" customFormat="1" ht="11.1" customHeight="1">
      <c r="A24" s="72"/>
      <c r="B24" s="73"/>
      <c r="C24" s="73"/>
      <c r="D24" s="73"/>
      <c r="E24" s="6"/>
      <c r="F24" s="6"/>
      <c r="G24" s="74"/>
      <c r="H24" s="73"/>
      <c r="J24" s="7"/>
      <c r="N24" s="140" t="s">
        <v>626</v>
      </c>
      <c r="O24" s="28"/>
      <c r="P24" s="101"/>
      <c r="Q24" s="36" t="s">
        <v>627</v>
      </c>
      <c r="R24" s="141" t="s">
        <v>473</v>
      </c>
      <c r="S24" s="142">
        <v>5.5E-2</v>
      </c>
      <c r="T24" s="28"/>
      <c r="U24" s="28"/>
    </row>
    <row r="25" spans="1:21" s="4" customFormat="1" ht="11.1" customHeight="1">
      <c r="A25" s="72"/>
      <c r="B25" s="73"/>
      <c r="C25" s="73"/>
      <c r="D25" s="73"/>
      <c r="E25" s="6"/>
      <c r="F25" s="6"/>
      <c r="G25" s="74"/>
      <c r="H25" s="73"/>
      <c r="J25" s="7"/>
      <c r="K25" s="118"/>
      <c r="L25" s="28"/>
      <c r="N25" s="143" t="s">
        <v>628</v>
      </c>
      <c r="O25" s="28"/>
      <c r="P25" s="101"/>
      <c r="Q25" s="36" t="s">
        <v>620</v>
      </c>
      <c r="R25" s="141" t="s">
        <v>473</v>
      </c>
      <c r="S25" s="144">
        <v>0</v>
      </c>
      <c r="T25" s="28"/>
      <c r="U25" s="28"/>
    </row>
    <row r="26" spans="1:21" s="4" customFormat="1" ht="11.1" customHeight="1">
      <c r="E26" s="6"/>
      <c r="F26" s="6"/>
      <c r="J26" s="7"/>
      <c r="N26" s="145" t="s">
        <v>629</v>
      </c>
      <c r="O26" s="146">
        <v>2.5000000000000001E-2</v>
      </c>
      <c r="P26" s="100" t="s">
        <v>630</v>
      </c>
      <c r="Q26" s="126">
        <v>1.1000000000000001</v>
      </c>
      <c r="R26" s="141" t="s">
        <v>473</v>
      </c>
      <c r="S26" s="147">
        <f>O26/Q26</f>
        <v>2.2727272727272728E-2</v>
      </c>
      <c r="T26" s="31"/>
      <c r="U26" s="28"/>
    </row>
    <row r="27" spans="1:21" s="4" customFormat="1" ht="11.1" customHeight="1">
      <c r="A27" s="14"/>
      <c r="B27" s="13"/>
      <c r="C27" s="13"/>
      <c r="D27" s="13"/>
      <c r="E27" s="41"/>
      <c r="F27" s="71"/>
      <c r="G27" s="1"/>
      <c r="H27" s="73"/>
      <c r="J27" s="7"/>
      <c r="L27" s="77"/>
      <c r="N27" s="145" t="s">
        <v>631</v>
      </c>
      <c r="O27" s="146">
        <v>0.05</v>
      </c>
      <c r="P27" s="100" t="s">
        <v>630</v>
      </c>
      <c r="Q27" s="126">
        <v>0.72</v>
      </c>
      <c r="R27" s="141" t="s">
        <v>473</v>
      </c>
      <c r="S27" s="147">
        <f>O27/Q27</f>
        <v>6.9444444444444448E-2</v>
      </c>
      <c r="T27" s="31"/>
      <c r="U27" s="28"/>
    </row>
    <row r="28" spans="1:21" s="4" customFormat="1" ht="11.1" customHeight="1">
      <c r="A28" s="14" t="s">
        <v>632</v>
      </c>
      <c r="B28" s="14" t="str">
        <f>A1</f>
        <v>Roof</v>
      </c>
      <c r="E28" s="6"/>
      <c r="F28" s="6"/>
      <c r="J28" s="70" t="s">
        <v>473</v>
      </c>
      <c r="K28" s="119">
        <f>K31</f>
        <v>193</v>
      </c>
      <c r="L28" s="4" t="s">
        <v>1</v>
      </c>
      <c r="N28" s="145" t="s">
        <v>633</v>
      </c>
      <c r="O28" s="146">
        <v>0.05</v>
      </c>
      <c r="P28" s="100" t="s">
        <v>630</v>
      </c>
      <c r="Q28" s="126">
        <v>3.4000000000000002E-2</v>
      </c>
      <c r="R28" s="141" t="s">
        <v>473</v>
      </c>
      <c r="S28" s="147">
        <f>O28/Q28</f>
        <v>1.4705882352941175</v>
      </c>
      <c r="T28" s="31"/>
      <c r="U28" s="28"/>
    </row>
    <row r="29" spans="1:21" s="4" customFormat="1" ht="11.1" customHeight="1">
      <c r="E29" s="6"/>
      <c r="F29" s="6"/>
      <c r="J29" s="7"/>
      <c r="M29" s="28"/>
      <c r="N29" s="145" t="s">
        <v>634</v>
      </c>
      <c r="O29" s="146">
        <v>0.125</v>
      </c>
      <c r="P29" s="100" t="s">
        <v>630</v>
      </c>
      <c r="Q29" s="126">
        <v>2.16</v>
      </c>
      <c r="R29" s="141" t="s">
        <v>473</v>
      </c>
      <c r="S29" s="147">
        <f>O29/Q29</f>
        <v>5.7870370370370364E-2</v>
      </c>
      <c r="T29" s="31"/>
      <c r="U29" s="28"/>
    </row>
    <row r="30" spans="1:21" s="4" customFormat="1" ht="11.1" customHeight="1">
      <c r="A30" s="39" t="s">
        <v>635</v>
      </c>
      <c r="E30" s="6"/>
      <c r="F30" s="6"/>
      <c r="J30" s="7"/>
      <c r="M30" s="28"/>
      <c r="N30" s="145" t="s">
        <v>636</v>
      </c>
      <c r="O30" s="146">
        <v>0.01</v>
      </c>
      <c r="P30" s="100" t="s">
        <v>630</v>
      </c>
      <c r="Q30" s="126">
        <v>0.38</v>
      </c>
      <c r="R30" s="141" t="s">
        <v>473</v>
      </c>
      <c r="S30" s="147">
        <f>O30/Q30</f>
        <v>2.6315789473684209E-2</v>
      </c>
      <c r="T30" s="31"/>
      <c r="U30" s="28"/>
    </row>
    <row r="31" spans="1:21" s="4" customFormat="1" ht="11.1" customHeight="1">
      <c r="A31" s="14" t="s">
        <v>637</v>
      </c>
      <c r="C31" s="14"/>
      <c r="D31" s="14"/>
      <c r="E31" s="41" t="s">
        <v>464</v>
      </c>
      <c r="F31" s="71" t="s">
        <v>622</v>
      </c>
      <c r="G31" s="1" t="s">
        <v>471</v>
      </c>
      <c r="J31" s="7" t="s">
        <v>473</v>
      </c>
      <c r="K31" s="461">
        <f>SUM(H32:H34)</f>
        <v>193</v>
      </c>
      <c r="L31" s="28" t="s">
        <v>1</v>
      </c>
      <c r="M31" s="28"/>
      <c r="N31" s="148" t="s">
        <v>638</v>
      </c>
      <c r="O31" s="149"/>
      <c r="P31" s="150"/>
      <c r="Q31" s="151" t="s">
        <v>618</v>
      </c>
      <c r="R31" s="152" t="s">
        <v>473</v>
      </c>
      <c r="S31" s="153">
        <v>0.16200000000000001</v>
      </c>
      <c r="T31" s="28"/>
      <c r="U31" s="28"/>
    </row>
    <row r="32" spans="1:21" s="4" customFormat="1" ht="11.1" customHeight="1" thickBot="1">
      <c r="A32" s="4" t="s">
        <v>733</v>
      </c>
      <c r="D32" s="9">
        <v>30</v>
      </c>
      <c r="E32" s="6" t="s">
        <v>736</v>
      </c>
      <c r="F32" s="9">
        <v>10</v>
      </c>
      <c r="G32" s="7" t="s">
        <v>729</v>
      </c>
      <c r="H32" s="2">
        <f>D32+F32</f>
        <v>40</v>
      </c>
      <c r="I32" s="28" t="s">
        <v>1</v>
      </c>
      <c r="J32" s="7"/>
      <c r="M32" s="28"/>
      <c r="N32" s="154" t="s">
        <v>639</v>
      </c>
      <c r="O32" s="155"/>
      <c r="P32" s="155"/>
      <c r="Q32" s="156"/>
      <c r="R32" s="157"/>
      <c r="S32" s="158">
        <f>SUM(S24:S31)</f>
        <v>1.8639461123098893</v>
      </c>
      <c r="T32" s="85"/>
      <c r="U32" s="28"/>
    </row>
    <row r="33" spans="1:20" s="4" customFormat="1" ht="11.1" customHeight="1">
      <c r="A33" s="4" t="s">
        <v>734</v>
      </c>
      <c r="B33" s="14"/>
      <c r="C33" s="14"/>
      <c r="D33" s="9">
        <v>104</v>
      </c>
      <c r="E33" s="6" t="s">
        <v>737</v>
      </c>
      <c r="F33" s="9">
        <v>40</v>
      </c>
      <c r="G33" s="7" t="s">
        <v>729</v>
      </c>
      <c r="H33" s="2">
        <f t="shared" ref="H33:H34" si="0">D33+F33</f>
        <v>144</v>
      </c>
      <c r="I33" s="28" t="s">
        <v>1</v>
      </c>
      <c r="J33" s="7"/>
      <c r="M33" s="28"/>
      <c r="N33" s="493" t="s">
        <v>640</v>
      </c>
      <c r="O33" s="493"/>
      <c r="P33" s="493"/>
      <c r="Q33" s="280">
        <v>1</v>
      </c>
      <c r="R33" s="495" t="s">
        <v>473</v>
      </c>
      <c r="S33" s="480">
        <f>(Q33/Q34)</f>
        <v>0.53649619664205483</v>
      </c>
      <c r="T33" s="481" t="s">
        <v>641</v>
      </c>
    </row>
    <row r="34" spans="1:20" s="4" customFormat="1" ht="11.1" customHeight="1">
      <c r="A34" s="72" t="s">
        <v>735</v>
      </c>
      <c r="B34" s="8"/>
      <c r="C34" s="6"/>
      <c r="D34" s="43"/>
      <c r="E34" s="6"/>
      <c r="F34" s="9">
        <v>9</v>
      </c>
      <c r="G34" s="70" t="s">
        <v>738</v>
      </c>
      <c r="H34" s="2">
        <f t="shared" si="0"/>
        <v>9</v>
      </c>
      <c r="I34" s="28" t="s">
        <v>1</v>
      </c>
      <c r="J34" s="7"/>
      <c r="M34" s="28"/>
      <c r="N34" s="493"/>
      <c r="O34" s="493"/>
      <c r="P34" s="493"/>
      <c r="Q34" s="271">
        <f>S32</f>
        <v>1.8639461123098893</v>
      </c>
      <c r="R34" s="487"/>
      <c r="S34" s="480"/>
      <c r="T34" s="481"/>
    </row>
    <row r="35" spans="1:20" s="4" customFormat="1" ht="11.1" customHeight="1">
      <c r="A35" s="72"/>
      <c r="B35" s="8"/>
      <c r="C35" s="6"/>
      <c r="D35" s="43"/>
      <c r="E35" s="6"/>
      <c r="F35" s="6"/>
      <c r="G35" s="74"/>
      <c r="H35" s="43"/>
      <c r="J35" s="7"/>
      <c r="M35" s="28"/>
    </row>
    <row r="36" spans="1:20" s="4" customFormat="1" ht="11.1" customHeight="1">
      <c r="A36" s="72"/>
      <c r="B36" s="8"/>
      <c r="C36" s="6"/>
      <c r="D36" s="43"/>
      <c r="E36" s="6"/>
      <c r="F36" s="6"/>
      <c r="G36" s="74"/>
      <c r="H36" s="43"/>
      <c r="J36" s="7"/>
      <c r="M36" s="28"/>
    </row>
    <row r="37" spans="1:20" ht="11.1" customHeight="1">
      <c r="A37" s="401"/>
      <c r="B37" s="402"/>
      <c r="C37" s="403"/>
      <c r="D37" s="404"/>
      <c r="G37" s="405"/>
      <c r="H37" s="404"/>
      <c r="M37" s="406"/>
    </row>
    <row r="38" spans="1:20" ht="11.1" customHeight="1">
      <c r="A38" s="401"/>
      <c r="B38" s="402"/>
      <c r="C38" s="403"/>
      <c r="D38" s="404"/>
      <c r="G38" s="405"/>
      <c r="H38" s="404"/>
      <c r="M38" s="406"/>
    </row>
    <row r="39" spans="1:20" ht="11.1" customHeight="1">
      <c r="A39" s="401"/>
      <c r="B39" s="402"/>
      <c r="C39" s="403"/>
      <c r="D39" s="404"/>
      <c r="G39" s="405"/>
      <c r="H39" s="404"/>
      <c r="K39" s="407"/>
      <c r="L39" s="406"/>
      <c r="M39" s="406"/>
    </row>
    <row r="40" spans="1:20" ht="11.1" customHeight="1">
      <c r="A40" s="408"/>
      <c r="B40" s="408"/>
      <c r="C40" s="408"/>
      <c r="D40" s="408"/>
      <c r="E40" s="409"/>
      <c r="F40" s="409"/>
      <c r="G40" s="410"/>
      <c r="H40" s="411"/>
      <c r="I40" s="411"/>
      <c r="J40" s="412"/>
      <c r="K40" s="406"/>
      <c r="L40" s="406"/>
      <c r="M40" s="406"/>
    </row>
    <row r="41" spans="1:20" ht="11.1" customHeight="1">
      <c r="A41" s="408"/>
      <c r="B41" s="408"/>
      <c r="C41" s="408"/>
      <c r="D41" s="408"/>
      <c r="E41" s="409"/>
      <c r="F41" s="409"/>
      <c r="G41" s="410"/>
      <c r="H41" s="408"/>
      <c r="I41" s="408"/>
      <c r="J41" s="412"/>
      <c r="K41" s="406"/>
      <c r="L41" s="406"/>
      <c r="M41" s="406"/>
    </row>
    <row r="42" spans="1:20" ht="11.1" customHeight="1"/>
    <row r="43" spans="1:20" ht="11.1" customHeight="1"/>
    <row r="44" spans="1:20" ht="11.1" customHeight="1"/>
    <row r="45" spans="1:20" ht="11.1" customHeight="1"/>
    <row r="46" spans="1:20" ht="11.1" customHeight="1"/>
    <row r="52" spans="1:13">
      <c r="A52" s="408"/>
      <c r="B52" s="408"/>
      <c r="C52" s="408"/>
      <c r="D52" s="408"/>
      <c r="E52" s="409"/>
      <c r="F52" s="409"/>
      <c r="G52" s="410"/>
      <c r="H52" s="408"/>
      <c r="I52" s="408"/>
      <c r="J52" s="412"/>
      <c r="K52" s="411"/>
      <c r="L52" s="406"/>
      <c r="M52" s="406"/>
    </row>
    <row r="53" spans="1:13">
      <c r="A53" s="406"/>
      <c r="B53" s="406"/>
      <c r="C53" s="406"/>
      <c r="D53" s="406"/>
      <c r="E53" s="409"/>
      <c r="F53" s="409"/>
      <c r="G53" s="406"/>
      <c r="H53" s="406"/>
      <c r="I53" s="406"/>
      <c r="J53" s="412"/>
      <c r="K53" s="406"/>
      <c r="L53" s="406"/>
      <c r="M53" s="406"/>
    </row>
    <row r="54" spans="1:13">
      <c r="A54" s="413"/>
      <c r="B54" s="413"/>
      <c r="C54" s="413"/>
      <c r="D54" s="413"/>
      <c r="E54" s="414"/>
      <c r="F54" s="414"/>
      <c r="G54" s="406"/>
      <c r="H54" s="406"/>
      <c r="I54" s="406"/>
      <c r="J54" s="412"/>
      <c r="K54" s="406"/>
      <c r="L54" s="406"/>
      <c r="M54" s="406"/>
    </row>
    <row r="55" spans="1:13">
      <c r="A55" s="408"/>
      <c r="B55" s="408"/>
      <c r="C55" s="408"/>
      <c r="D55" s="408"/>
      <c r="E55" s="409"/>
      <c r="F55" s="409"/>
      <c r="G55" s="410"/>
      <c r="H55" s="411"/>
      <c r="I55" s="411"/>
      <c r="J55" s="412"/>
      <c r="K55" s="406"/>
      <c r="L55" s="406"/>
      <c r="M55" s="406"/>
    </row>
    <row r="56" spans="1:13">
      <c r="A56" s="408"/>
      <c r="B56" s="408"/>
      <c r="C56" s="408"/>
      <c r="D56" s="408"/>
      <c r="E56" s="409"/>
      <c r="F56" s="409"/>
      <c r="G56" s="410"/>
      <c r="H56" s="408"/>
      <c r="I56" s="408"/>
      <c r="J56" s="412"/>
      <c r="K56" s="406"/>
      <c r="L56" s="406"/>
      <c r="M56" s="406"/>
    </row>
    <row r="57" spans="1:13">
      <c r="A57" s="408"/>
      <c r="B57" s="408"/>
      <c r="C57" s="408"/>
      <c r="D57" s="408"/>
      <c r="E57" s="409"/>
      <c r="F57" s="409"/>
      <c r="G57" s="410"/>
      <c r="H57" s="408"/>
      <c r="I57" s="408"/>
      <c r="J57" s="412"/>
      <c r="K57" s="411"/>
      <c r="L57" s="406"/>
      <c r="M57" s="406"/>
    </row>
    <row r="58" spans="1:13">
      <c r="A58" s="406"/>
      <c r="B58" s="406"/>
      <c r="C58" s="406"/>
      <c r="D58" s="406"/>
      <c r="E58" s="409"/>
      <c r="F58" s="409"/>
      <c r="G58" s="406"/>
      <c r="H58" s="406"/>
      <c r="I58" s="406"/>
      <c r="J58" s="412"/>
      <c r="K58" s="406"/>
      <c r="L58" s="406"/>
      <c r="M58" s="406"/>
    </row>
    <row r="59" spans="1:13">
      <c r="A59" s="413"/>
      <c r="B59" s="413"/>
      <c r="C59" s="413"/>
      <c r="D59" s="413"/>
      <c r="E59" s="414"/>
      <c r="F59" s="414"/>
      <c r="G59" s="406"/>
      <c r="H59" s="406"/>
      <c r="I59" s="406"/>
      <c r="J59" s="412"/>
      <c r="K59" s="406"/>
      <c r="L59" s="406"/>
      <c r="M59" s="406"/>
    </row>
    <row r="60" spans="1:13">
      <c r="A60" s="408"/>
      <c r="B60" s="408"/>
      <c r="C60" s="408"/>
      <c r="D60" s="408"/>
      <c r="E60" s="409"/>
      <c r="F60" s="409"/>
      <c r="G60" s="410"/>
      <c r="H60" s="411"/>
      <c r="I60" s="411"/>
      <c r="J60" s="412"/>
      <c r="K60" s="406"/>
      <c r="L60" s="406"/>
      <c r="M60" s="406"/>
    </row>
    <row r="61" spans="1:13">
      <c r="A61" s="408"/>
      <c r="B61" s="408"/>
      <c r="C61" s="408"/>
      <c r="D61" s="408"/>
      <c r="E61" s="409"/>
      <c r="F61" s="409"/>
      <c r="G61" s="410"/>
      <c r="H61" s="408"/>
      <c r="I61" s="408"/>
      <c r="J61" s="412"/>
      <c r="K61" s="406"/>
      <c r="L61" s="406"/>
      <c r="M61" s="406"/>
    </row>
    <row r="62" spans="1:13">
      <c r="A62" s="408"/>
      <c r="B62" s="408"/>
      <c r="C62" s="408"/>
      <c r="D62" s="408"/>
      <c r="E62" s="409"/>
      <c r="F62" s="409"/>
      <c r="G62" s="410"/>
      <c r="H62" s="408"/>
      <c r="I62" s="408"/>
      <c r="J62" s="412"/>
      <c r="K62" s="411"/>
      <c r="L62" s="406"/>
      <c r="M62" s="406"/>
    </row>
    <row r="63" spans="1:13">
      <c r="A63" s="406"/>
      <c r="B63" s="406"/>
      <c r="C63" s="406"/>
      <c r="D63" s="406"/>
      <c r="E63" s="409"/>
      <c r="F63" s="409"/>
      <c r="G63" s="406"/>
      <c r="H63" s="406"/>
      <c r="I63" s="406"/>
      <c r="J63" s="412"/>
      <c r="K63" s="406"/>
      <c r="L63" s="406"/>
      <c r="M63" s="406"/>
    </row>
    <row r="64" spans="1:13">
      <c r="A64" s="413"/>
      <c r="B64" s="413"/>
      <c r="C64" s="413"/>
      <c r="D64" s="413"/>
      <c r="E64" s="414"/>
      <c r="F64" s="414"/>
      <c r="G64" s="406"/>
      <c r="H64" s="406"/>
      <c r="I64" s="406"/>
      <c r="J64" s="412"/>
      <c r="K64" s="406"/>
      <c r="L64" s="406"/>
      <c r="M64" s="406"/>
    </row>
    <row r="65" spans="1:13">
      <c r="A65" s="408"/>
      <c r="B65" s="408"/>
      <c r="C65" s="408"/>
      <c r="D65" s="408"/>
      <c r="E65" s="409"/>
      <c r="F65" s="409"/>
      <c r="G65" s="410"/>
      <c r="H65" s="411"/>
      <c r="I65" s="411"/>
      <c r="J65" s="412"/>
      <c r="K65" s="406"/>
      <c r="L65" s="406"/>
      <c r="M65" s="406"/>
    </row>
    <row r="66" spans="1:13">
      <c r="A66" s="408"/>
      <c r="B66" s="408"/>
      <c r="C66" s="408"/>
      <c r="D66" s="408"/>
      <c r="E66" s="409"/>
      <c r="F66" s="409"/>
      <c r="G66" s="410"/>
      <c r="H66" s="408"/>
      <c r="I66" s="408"/>
      <c r="J66" s="412"/>
      <c r="K66" s="406"/>
      <c r="L66" s="406"/>
      <c r="M66" s="406"/>
    </row>
    <row r="67" spans="1:13">
      <c r="A67" s="408"/>
      <c r="B67" s="408"/>
      <c r="C67" s="408"/>
      <c r="D67" s="408"/>
      <c r="E67" s="409"/>
      <c r="F67" s="409"/>
      <c r="G67" s="410"/>
      <c r="H67" s="408"/>
      <c r="I67" s="408"/>
      <c r="J67" s="412"/>
      <c r="K67" s="411"/>
      <c r="L67" s="406"/>
      <c r="M67" s="406"/>
    </row>
    <row r="68" spans="1:13">
      <c r="A68" s="406"/>
      <c r="B68" s="406"/>
      <c r="C68" s="406"/>
      <c r="D68" s="406"/>
      <c r="E68" s="409"/>
      <c r="F68" s="409"/>
      <c r="G68" s="406"/>
      <c r="H68" s="406"/>
      <c r="I68" s="406"/>
      <c r="J68" s="412"/>
      <c r="K68" s="406"/>
      <c r="L68" s="406"/>
      <c r="M68" s="406"/>
    </row>
    <row r="69" spans="1:13">
      <c r="A69" s="408"/>
      <c r="B69" s="406"/>
      <c r="C69" s="406"/>
      <c r="D69" s="406"/>
      <c r="E69" s="409"/>
      <c r="F69" s="409"/>
      <c r="G69" s="406"/>
      <c r="H69" s="406"/>
      <c r="I69" s="406"/>
      <c r="J69" s="412"/>
      <c r="K69" s="406"/>
      <c r="L69" s="406"/>
      <c r="M69" s="406"/>
    </row>
    <row r="70" spans="1:13">
      <c r="A70" s="406"/>
      <c r="B70" s="408"/>
      <c r="C70" s="408"/>
      <c r="D70" s="408"/>
      <c r="E70" s="409"/>
      <c r="F70" s="409"/>
      <c r="G70" s="410"/>
      <c r="H70" s="408"/>
      <c r="I70" s="408"/>
      <c r="J70" s="412"/>
      <c r="K70" s="406"/>
      <c r="L70" s="406"/>
      <c r="M70" s="406"/>
    </row>
    <row r="71" spans="1:13">
      <c r="A71" s="406"/>
      <c r="B71" s="408"/>
      <c r="C71" s="408"/>
      <c r="D71" s="408"/>
      <c r="E71" s="409"/>
      <c r="F71" s="409"/>
      <c r="G71" s="410"/>
      <c r="H71" s="408"/>
      <c r="I71" s="408"/>
      <c r="J71" s="412"/>
      <c r="K71" s="406"/>
      <c r="L71" s="406"/>
      <c r="M71" s="406"/>
    </row>
    <row r="72" spans="1:13">
      <c r="A72" s="406"/>
      <c r="B72" s="406"/>
      <c r="C72" s="406"/>
      <c r="D72" s="406"/>
      <c r="E72" s="409"/>
      <c r="F72" s="409"/>
      <c r="G72" s="406"/>
      <c r="H72" s="406"/>
      <c r="I72" s="406"/>
      <c r="J72" s="412"/>
      <c r="K72" s="406"/>
      <c r="L72" s="406"/>
      <c r="M72" s="406"/>
    </row>
    <row r="73" spans="1:13">
      <c r="A73" s="406"/>
      <c r="B73" s="406"/>
      <c r="C73" s="406"/>
      <c r="D73" s="406"/>
      <c r="E73" s="409"/>
      <c r="F73" s="409"/>
      <c r="G73" s="406"/>
      <c r="H73" s="406"/>
      <c r="I73" s="406"/>
      <c r="J73" s="412"/>
      <c r="K73" s="406"/>
      <c r="L73" s="406"/>
      <c r="M73" s="406"/>
    </row>
    <row r="74" spans="1:13">
      <c r="A74" s="408"/>
      <c r="B74" s="406"/>
      <c r="C74" s="406"/>
      <c r="D74" s="406"/>
      <c r="E74" s="409"/>
      <c r="F74" s="409"/>
      <c r="G74" s="406"/>
      <c r="H74" s="406"/>
      <c r="I74" s="406"/>
      <c r="J74" s="412"/>
      <c r="K74" s="406"/>
      <c r="L74" s="406"/>
      <c r="M74" s="406"/>
    </row>
    <row r="75" spans="1:13">
      <c r="A75" s="406"/>
      <c r="B75" s="408"/>
      <c r="C75" s="408"/>
      <c r="D75" s="408"/>
      <c r="E75" s="409"/>
      <c r="F75" s="409"/>
      <c r="G75" s="410"/>
      <c r="H75" s="408"/>
      <c r="I75" s="408"/>
      <c r="J75" s="412"/>
      <c r="K75" s="406"/>
      <c r="L75" s="406"/>
      <c r="M75" s="406"/>
    </row>
    <row r="76" spans="1:13">
      <c r="A76" s="406"/>
      <c r="B76" s="408"/>
      <c r="C76" s="408"/>
      <c r="D76" s="408"/>
      <c r="E76" s="409"/>
      <c r="F76" s="409"/>
      <c r="G76" s="410"/>
      <c r="H76" s="408"/>
      <c r="I76" s="408"/>
      <c r="J76" s="412"/>
      <c r="K76" s="406"/>
      <c r="L76" s="406"/>
      <c r="M76" s="406"/>
    </row>
    <row r="77" spans="1:13">
      <c r="A77" s="406"/>
      <c r="B77" s="406"/>
      <c r="C77" s="406"/>
      <c r="D77" s="406"/>
      <c r="E77" s="409"/>
      <c r="F77" s="409"/>
      <c r="G77" s="406"/>
      <c r="H77" s="406"/>
      <c r="I77" s="406"/>
      <c r="J77" s="412"/>
      <c r="K77" s="406"/>
      <c r="L77" s="406"/>
      <c r="M77" s="406"/>
    </row>
    <row r="78" spans="1:13">
      <c r="A78" s="406"/>
      <c r="B78" s="406"/>
      <c r="C78" s="406"/>
      <c r="D78" s="406"/>
      <c r="E78" s="409"/>
      <c r="F78" s="409"/>
      <c r="G78" s="406"/>
      <c r="H78" s="406"/>
      <c r="I78" s="406"/>
      <c r="J78" s="412"/>
      <c r="K78" s="406"/>
      <c r="L78" s="406"/>
      <c r="M78" s="406"/>
    </row>
  </sheetData>
  <mergeCells count="15">
    <mergeCell ref="N33:P34"/>
    <mergeCell ref="R33:R34"/>
    <mergeCell ref="S33:S34"/>
    <mergeCell ref="T33:T34"/>
    <mergeCell ref="O8:Q8"/>
    <mergeCell ref="R8:S8"/>
    <mergeCell ref="O9:Q9"/>
    <mergeCell ref="R9:S9"/>
    <mergeCell ref="O10:Q10"/>
    <mergeCell ref="R10:S10"/>
    <mergeCell ref="O11:Q11"/>
    <mergeCell ref="R11:S11"/>
    <mergeCell ref="R12:S12"/>
    <mergeCell ref="O23:S23"/>
    <mergeCell ref="T23:U2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1" max="5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L38"/>
  <sheetViews>
    <sheetView view="pageBreakPreview" zoomScale="120" zoomScaleNormal="100" zoomScaleSheetLayoutView="120" workbookViewId="0">
      <selection activeCell="A2" sqref="A2"/>
    </sheetView>
  </sheetViews>
  <sheetFormatPr defaultRowHeight="16.5"/>
  <cols>
    <col min="1" max="1" width="20.7109375" style="177" customWidth="1"/>
    <col min="2" max="2" width="10.7109375" style="177" customWidth="1"/>
    <col min="3" max="5" width="11.7109375" style="177" customWidth="1"/>
    <col min="6" max="6" width="2.7109375" style="177" customWidth="1"/>
    <col min="7" max="7" width="25.7109375" style="177" customWidth="1"/>
    <col min="8" max="12" width="8.7109375" style="177" customWidth="1"/>
    <col min="13" max="16384" width="9.140625" style="177"/>
  </cols>
  <sheetData>
    <row r="1" spans="1:12" ht="15" customHeight="1">
      <c r="A1" s="176" t="s">
        <v>744</v>
      </c>
      <c r="C1" s="178"/>
      <c r="E1" s="179"/>
    </row>
    <row r="2" spans="1:12" ht="15" customHeight="1">
      <c r="A2" s="176" t="s">
        <v>704</v>
      </c>
      <c r="C2" s="178"/>
      <c r="E2" s="179"/>
    </row>
    <row r="3" spans="1:12" ht="12.95" customHeight="1">
      <c r="A3" s="113"/>
      <c r="B3" s="14"/>
      <c r="C3" s="14"/>
      <c r="D3" s="4"/>
      <c r="E3" s="4"/>
    </row>
    <row r="4" spans="1:12" ht="12.95" customHeight="1">
      <c r="A4" s="4" t="s">
        <v>574</v>
      </c>
      <c r="B4" s="3">
        <v>18</v>
      </c>
      <c r="C4" s="4"/>
      <c r="D4" s="2" t="s">
        <v>575</v>
      </c>
      <c r="E4" s="3" t="s">
        <v>576</v>
      </c>
    </row>
    <row r="5" spans="1:12" ht="12.95" customHeight="1" thickBot="1">
      <c r="A5" s="4" t="s">
        <v>577</v>
      </c>
      <c r="B5" s="66" t="s">
        <v>576</v>
      </c>
      <c r="C5" s="66"/>
      <c r="D5" s="66"/>
      <c r="E5" s="66"/>
    </row>
    <row r="6" spans="1:12" ht="12.95" customHeight="1" thickBot="1">
      <c r="A6" s="4"/>
      <c r="B6" s="28"/>
      <c r="C6" s="28"/>
      <c r="D6" s="28"/>
      <c r="E6" s="28"/>
      <c r="G6" s="307" t="s">
        <v>642</v>
      </c>
      <c r="H6" s="306"/>
      <c r="I6" s="306"/>
      <c r="J6" s="306"/>
      <c r="K6" s="306"/>
      <c r="L6" s="282"/>
    </row>
    <row r="7" spans="1:12" ht="12.95" customHeight="1">
      <c r="A7" s="4" t="s">
        <v>643</v>
      </c>
      <c r="B7" s="3" t="s">
        <v>644</v>
      </c>
      <c r="C7" s="4"/>
      <c r="D7" s="2" t="s">
        <v>645</v>
      </c>
      <c r="E7" s="184">
        <f>'Roof (17)'!K3</f>
        <v>193</v>
      </c>
      <c r="G7" s="283" t="s">
        <v>646</v>
      </c>
      <c r="H7" s="284"/>
      <c r="I7" s="501" t="s">
        <v>647</v>
      </c>
      <c r="J7" s="470"/>
      <c r="K7" s="470"/>
      <c r="L7" s="540"/>
    </row>
    <row r="8" spans="1:12" ht="12.95" customHeight="1" thickBot="1">
      <c r="A8" s="4" t="s">
        <v>648</v>
      </c>
      <c r="B8" s="3">
        <v>0</v>
      </c>
      <c r="C8" s="4"/>
      <c r="D8" s="2" t="s">
        <v>649</v>
      </c>
      <c r="E8" s="415">
        <v>2.16</v>
      </c>
      <c r="G8" s="416" t="s">
        <v>650</v>
      </c>
      <c r="H8" s="417" t="s">
        <v>651</v>
      </c>
      <c r="I8" s="417" t="s">
        <v>613</v>
      </c>
      <c r="J8" s="417"/>
      <c r="K8" s="417"/>
      <c r="L8" s="418"/>
    </row>
    <row r="9" spans="1:12" ht="12.95" customHeight="1" thickBot="1">
      <c r="A9" s="4"/>
      <c r="B9" s="4"/>
      <c r="C9" s="4"/>
      <c r="D9" s="2"/>
      <c r="E9" s="415"/>
      <c r="G9" s="419" t="s">
        <v>652</v>
      </c>
      <c r="H9" s="420"/>
      <c r="I9" s="421" t="s">
        <v>653</v>
      </c>
      <c r="J9" s="422"/>
      <c r="K9" s="422"/>
      <c r="L9" s="310"/>
    </row>
    <row r="10" spans="1:12" ht="12.95" customHeight="1" thickBot="1">
      <c r="A10" s="496" t="s">
        <v>654</v>
      </c>
      <c r="B10" s="497"/>
      <c r="C10" s="497"/>
      <c r="D10" s="497"/>
      <c r="E10" s="498"/>
      <c r="G10" s="196" t="s">
        <v>655</v>
      </c>
      <c r="H10" s="197" t="s">
        <v>656</v>
      </c>
      <c r="I10" s="421" t="s">
        <v>653</v>
      </c>
      <c r="J10" s="422"/>
      <c r="K10" s="422"/>
      <c r="L10" s="310"/>
    </row>
    <row r="11" spans="1:12" s="122" customFormat="1" ht="12.95" customHeight="1">
      <c r="A11" s="499" t="s">
        <v>646</v>
      </c>
      <c r="B11" s="500"/>
      <c r="C11" s="501" t="s">
        <v>647</v>
      </c>
      <c r="D11" s="502"/>
      <c r="E11" s="503"/>
      <c r="G11" s="201" t="s">
        <v>657</v>
      </c>
      <c r="H11" s="197" t="s">
        <v>1</v>
      </c>
      <c r="I11" s="299">
        <v>0</v>
      </c>
      <c r="J11" s="299"/>
      <c r="K11" s="299"/>
      <c r="L11" s="218"/>
    </row>
    <row r="12" spans="1:12" s="122" customFormat="1" ht="12.95" customHeight="1" thickBot="1">
      <c r="A12" s="224" t="s">
        <v>164</v>
      </c>
      <c r="B12" s="303" t="s">
        <v>165</v>
      </c>
      <c r="C12" s="302" t="s">
        <v>622</v>
      </c>
      <c r="D12" s="302"/>
      <c r="E12" s="301"/>
      <c r="G12" s="201" t="s">
        <v>658</v>
      </c>
      <c r="H12" s="197" t="s">
        <v>641</v>
      </c>
      <c r="I12" s="423" t="s">
        <v>653</v>
      </c>
      <c r="J12" s="374"/>
      <c r="K12" s="423"/>
      <c r="L12" s="309"/>
    </row>
    <row r="13" spans="1:12" s="122" customFormat="1" ht="12.95" customHeight="1" thickBot="1">
      <c r="A13" s="209" t="s">
        <v>659</v>
      </c>
      <c r="B13" s="210"/>
      <c r="C13" s="211" t="s">
        <v>660</v>
      </c>
      <c r="D13" s="277"/>
      <c r="E13" s="212"/>
      <c r="G13" s="213" t="s">
        <v>740</v>
      </c>
      <c r="H13" s="214"/>
      <c r="I13" s="215">
        <v>0</v>
      </c>
      <c r="J13" s="215"/>
      <c r="K13" s="215"/>
      <c r="L13" s="264"/>
    </row>
    <row r="14" spans="1:12" s="122" customFormat="1" ht="12.95" customHeight="1">
      <c r="A14" s="217" t="s">
        <v>661</v>
      </c>
      <c r="B14" s="197" t="s">
        <v>662</v>
      </c>
      <c r="C14" s="299">
        <v>1.1000000000000001</v>
      </c>
      <c r="D14" s="299"/>
      <c r="E14" s="218"/>
      <c r="G14" s="300"/>
      <c r="H14" s="300"/>
      <c r="I14" s="300"/>
      <c r="J14" s="7"/>
      <c r="K14" s="7"/>
      <c r="L14" s="7"/>
    </row>
    <row r="15" spans="1:12" s="122" customFormat="1" ht="12.95" customHeight="1">
      <c r="A15" s="217" t="s">
        <v>655</v>
      </c>
      <c r="B15" s="197" t="s">
        <v>656</v>
      </c>
      <c r="C15" s="424">
        <v>2.5000000000000001E-2</v>
      </c>
      <c r="D15" s="424"/>
      <c r="E15" s="220"/>
      <c r="G15" s="222"/>
      <c r="H15" s="274" t="s">
        <v>663</v>
      </c>
      <c r="I15" s="1" t="s">
        <v>664</v>
      </c>
      <c r="J15" s="7"/>
      <c r="K15" s="107" t="s">
        <v>342</v>
      </c>
      <c r="L15" s="300"/>
    </row>
    <row r="16" spans="1:12" s="122" customFormat="1" ht="12.95" customHeight="1">
      <c r="A16" s="217" t="s">
        <v>665</v>
      </c>
      <c r="B16" s="197" t="s">
        <v>666</v>
      </c>
      <c r="C16" s="425">
        <v>0.7</v>
      </c>
      <c r="D16" s="425"/>
      <c r="E16" s="218"/>
      <c r="G16" s="85"/>
      <c r="H16" s="274" t="s">
        <v>473</v>
      </c>
      <c r="I16" s="223">
        <v>0</v>
      </c>
      <c r="J16" s="276" t="s">
        <v>667</v>
      </c>
      <c r="K16" s="300"/>
      <c r="L16" s="300"/>
    </row>
    <row r="17" spans="1:12" s="122" customFormat="1" ht="12.95" customHeight="1">
      <c r="A17" s="224" t="s">
        <v>668</v>
      </c>
      <c r="B17" s="197"/>
      <c r="C17" s="426" t="s">
        <v>631</v>
      </c>
      <c r="D17" s="236"/>
      <c r="E17" s="218"/>
    </row>
    <row r="18" spans="1:12" s="122" customFormat="1" ht="12.95" customHeight="1">
      <c r="A18" s="217" t="s">
        <v>661</v>
      </c>
      <c r="B18" s="197" t="s">
        <v>662</v>
      </c>
      <c r="C18" s="299">
        <v>0.72</v>
      </c>
      <c r="D18" s="299"/>
      <c r="E18" s="218"/>
      <c r="G18" s="427"/>
      <c r="H18" s="393"/>
      <c r="I18" s="428"/>
      <c r="J18" s="59"/>
      <c r="K18" s="59"/>
      <c r="L18" s="59"/>
    </row>
    <row r="19" spans="1:12" s="122" customFormat="1" ht="12.95" customHeight="1">
      <c r="A19" s="217" t="s">
        <v>655</v>
      </c>
      <c r="B19" s="197" t="s">
        <v>656</v>
      </c>
      <c r="C19" s="424">
        <v>0.05</v>
      </c>
      <c r="D19" s="299"/>
      <c r="E19" s="218"/>
    </row>
    <row r="20" spans="1:12" s="122" customFormat="1" ht="12.95" customHeight="1" thickBot="1">
      <c r="A20" s="224" t="s">
        <v>668</v>
      </c>
      <c r="B20" s="197"/>
      <c r="C20" s="426" t="s">
        <v>633</v>
      </c>
      <c r="D20" s="236"/>
      <c r="E20" s="218"/>
    </row>
    <row r="21" spans="1:12" s="122" customFormat="1" ht="12.95" customHeight="1" thickBot="1">
      <c r="A21" s="217" t="s">
        <v>661</v>
      </c>
      <c r="B21" s="197" t="s">
        <v>662</v>
      </c>
      <c r="C21" s="424">
        <v>3.4000000000000002E-2</v>
      </c>
      <c r="D21" s="299"/>
      <c r="E21" s="218"/>
      <c r="G21" s="281" t="s">
        <v>669</v>
      </c>
      <c r="H21" s="227"/>
      <c r="I21" s="227"/>
      <c r="J21" s="227"/>
      <c r="K21" s="227"/>
      <c r="L21" s="228"/>
    </row>
    <row r="22" spans="1:12" s="122" customFormat="1" ht="12.95" customHeight="1">
      <c r="A22" s="217" t="s">
        <v>655</v>
      </c>
      <c r="B22" s="197" t="s">
        <v>656</v>
      </c>
      <c r="C22" s="299">
        <v>0.05</v>
      </c>
      <c r="D22" s="299"/>
      <c r="E22" s="218"/>
      <c r="G22" s="283" t="s">
        <v>646</v>
      </c>
      <c r="H22" s="284"/>
      <c r="I22" s="501" t="s">
        <v>647</v>
      </c>
      <c r="J22" s="470"/>
      <c r="K22" s="470"/>
      <c r="L22" s="540"/>
    </row>
    <row r="23" spans="1:12" s="122" customFormat="1" ht="12.95" customHeight="1" thickBot="1">
      <c r="A23" s="224" t="s">
        <v>668</v>
      </c>
      <c r="B23" s="197"/>
      <c r="C23" s="426" t="s">
        <v>670</v>
      </c>
      <c r="D23" s="299"/>
      <c r="E23" s="218"/>
      <c r="G23" s="416" t="s">
        <v>650</v>
      </c>
      <c r="H23" s="417" t="s">
        <v>651</v>
      </c>
      <c r="I23" s="417" t="str">
        <f>I8</f>
        <v>S1</v>
      </c>
      <c r="J23" s="417"/>
      <c r="K23" s="417"/>
      <c r="L23" s="418"/>
    </row>
    <row r="24" spans="1:12" s="122" customFormat="1" ht="12.95" customHeight="1">
      <c r="A24" s="217" t="s">
        <v>661</v>
      </c>
      <c r="B24" s="197" t="s">
        <v>662</v>
      </c>
      <c r="C24" s="299">
        <v>2.16</v>
      </c>
      <c r="D24" s="299"/>
      <c r="E24" s="218"/>
      <c r="G24" s="217" t="s">
        <v>652</v>
      </c>
      <c r="H24" s="197"/>
      <c r="I24" s="233" t="s">
        <v>653</v>
      </c>
      <c r="J24" s="233"/>
      <c r="K24" s="233"/>
      <c r="L24" s="429"/>
    </row>
    <row r="25" spans="1:12" s="122" customFormat="1" ht="12.95" customHeight="1">
      <c r="A25" s="217" t="s">
        <v>655</v>
      </c>
      <c r="B25" s="197" t="s">
        <v>656</v>
      </c>
      <c r="C25" s="299">
        <v>0.15</v>
      </c>
      <c r="D25" s="299"/>
      <c r="E25" s="218"/>
      <c r="G25" s="217" t="s">
        <v>655</v>
      </c>
      <c r="H25" s="197" t="s">
        <v>656</v>
      </c>
      <c r="I25" s="233" t="s">
        <v>653</v>
      </c>
      <c r="J25" s="233"/>
      <c r="K25" s="233"/>
      <c r="L25" s="429"/>
    </row>
    <row r="26" spans="1:12" s="122" customFormat="1" ht="12.95" customHeight="1">
      <c r="A26" s="224" t="s">
        <v>668</v>
      </c>
      <c r="B26" s="197"/>
      <c r="C26" s="299"/>
      <c r="D26" s="299"/>
      <c r="E26" s="218"/>
      <c r="G26" s="235" t="s">
        <v>657</v>
      </c>
      <c r="H26" s="197" t="s">
        <v>1</v>
      </c>
      <c r="I26" s="236">
        <v>0</v>
      </c>
      <c r="J26" s="236"/>
      <c r="K26" s="236"/>
      <c r="L26" s="429"/>
    </row>
    <row r="27" spans="1:12" s="122" customFormat="1" ht="12.95" customHeight="1">
      <c r="A27" s="217" t="s">
        <v>661</v>
      </c>
      <c r="B27" s="197" t="s">
        <v>662</v>
      </c>
      <c r="C27" s="299"/>
      <c r="D27" s="299"/>
      <c r="E27" s="218"/>
      <c r="G27" s="238" t="s">
        <v>671</v>
      </c>
      <c r="H27" s="197"/>
      <c r="I27" s="239" t="s">
        <v>653</v>
      </c>
      <c r="J27" s="239"/>
      <c r="K27" s="239"/>
      <c r="L27" s="240"/>
    </row>
    <row r="28" spans="1:12" s="122" customFormat="1" ht="12.95" customHeight="1">
      <c r="A28" s="217" t="s">
        <v>655</v>
      </c>
      <c r="B28" s="197" t="s">
        <v>656</v>
      </c>
      <c r="C28" s="299"/>
      <c r="D28" s="299"/>
      <c r="E28" s="218"/>
      <c r="G28" s="140" t="s">
        <v>672</v>
      </c>
      <c r="H28" s="197"/>
      <c r="I28" s="430" t="s">
        <v>653</v>
      </c>
      <c r="J28" s="430"/>
      <c r="K28" s="430"/>
      <c r="L28" s="431"/>
    </row>
    <row r="29" spans="1:12" s="122" customFormat="1" ht="12.95" customHeight="1">
      <c r="A29" s="224" t="s">
        <v>673</v>
      </c>
      <c r="B29" s="197"/>
      <c r="C29" s="426" t="s">
        <v>636</v>
      </c>
      <c r="D29" s="236"/>
      <c r="E29" s="218"/>
      <c r="G29" s="140" t="s">
        <v>674</v>
      </c>
      <c r="H29" s="197"/>
      <c r="I29" s="430" t="s">
        <v>653</v>
      </c>
      <c r="J29" s="430"/>
      <c r="K29" s="430"/>
      <c r="L29" s="431"/>
    </row>
    <row r="30" spans="1:12" s="122" customFormat="1" ht="12.95" customHeight="1" thickBot="1">
      <c r="A30" s="217" t="s">
        <v>661</v>
      </c>
      <c r="B30" s="197" t="s">
        <v>662</v>
      </c>
      <c r="C30" s="299">
        <v>0.38</v>
      </c>
      <c r="D30" s="299"/>
      <c r="E30" s="218"/>
      <c r="G30" s="245" t="s">
        <v>741</v>
      </c>
      <c r="H30" s="432"/>
      <c r="I30" s="246">
        <v>0</v>
      </c>
      <c r="J30" s="246"/>
      <c r="K30" s="246"/>
      <c r="L30" s="433"/>
    </row>
    <row r="31" spans="1:12" s="122" customFormat="1" ht="12.95" customHeight="1" thickBot="1">
      <c r="A31" s="298" t="s">
        <v>655</v>
      </c>
      <c r="B31" s="214" t="s">
        <v>656</v>
      </c>
      <c r="C31" s="434">
        <v>0.01</v>
      </c>
      <c r="D31" s="434"/>
      <c r="E31" s="264"/>
      <c r="G31" s="251"/>
      <c r="H31" s="251"/>
      <c r="I31" s="251"/>
      <c r="J31" s="251"/>
      <c r="K31" s="251"/>
      <c r="L31" s="251"/>
    </row>
    <row r="32" spans="1:12" s="122" customFormat="1" ht="12.95" customHeight="1">
      <c r="A32" s="296" t="s">
        <v>675</v>
      </c>
      <c r="B32" s="259" t="s">
        <v>641</v>
      </c>
      <c r="C32" s="299">
        <v>0.55000000000000004</v>
      </c>
      <c r="D32" s="299"/>
      <c r="E32" s="218"/>
      <c r="G32" s="257"/>
      <c r="H32" s="105" t="s">
        <v>676</v>
      </c>
      <c r="I32" s="28" t="s">
        <v>677</v>
      </c>
      <c r="J32" s="4"/>
      <c r="K32" s="133" t="s">
        <v>342</v>
      </c>
      <c r="L32" s="251"/>
    </row>
    <row r="33" spans="1:12" s="122" customFormat="1" ht="12.75" customHeight="1">
      <c r="A33" s="201" t="s">
        <v>678</v>
      </c>
      <c r="B33" s="295" t="s">
        <v>579</v>
      </c>
      <c r="C33" s="435">
        <f>E7</f>
        <v>193</v>
      </c>
      <c r="D33" s="435"/>
      <c r="E33" s="250"/>
      <c r="G33" s="251"/>
      <c r="H33" s="110" t="s">
        <v>679</v>
      </c>
      <c r="I33" s="260">
        <v>0</v>
      </c>
      <c r="J33" s="276" t="s">
        <v>667</v>
      </c>
      <c r="K33" s="251"/>
      <c r="L33" s="251"/>
    </row>
    <row r="34" spans="1:12" s="122" customFormat="1" ht="12.75" customHeight="1" thickBot="1">
      <c r="A34" s="245" t="s">
        <v>739</v>
      </c>
      <c r="B34" s="293"/>
      <c r="C34" s="215">
        <f>3.47*C33/E7*C32*C16*E8</f>
        <v>2.8856520000000008</v>
      </c>
      <c r="D34" s="215"/>
      <c r="E34" s="264"/>
    </row>
    <row r="35" spans="1:12" ht="12.75" customHeight="1">
      <c r="A35" s="4"/>
      <c r="B35" s="4"/>
      <c r="C35" s="4"/>
      <c r="D35" s="4"/>
      <c r="E35" s="4"/>
      <c r="G35" s="274" t="s">
        <v>680</v>
      </c>
      <c r="H35" s="14" t="s">
        <v>602</v>
      </c>
      <c r="I35" s="251"/>
      <c r="J35" s="251"/>
      <c r="K35" s="251"/>
      <c r="L35" s="251"/>
    </row>
    <row r="36" spans="1:12" ht="12.95" customHeight="1">
      <c r="A36" s="4"/>
      <c r="B36" s="274" t="s">
        <v>681</v>
      </c>
      <c r="C36" s="4" t="s">
        <v>682</v>
      </c>
      <c r="D36" s="4"/>
      <c r="E36" s="108" t="s">
        <v>342</v>
      </c>
      <c r="G36" s="265" t="s">
        <v>683</v>
      </c>
      <c r="H36" s="266">
        <f>C37</f>
        <v>2.8856520000000008</v>
      </c>
      <c r="I36" s="267" t="s">
        <v>684</v>
      </c>
      <c r="J36" s="266">
        <f>I16</f>
        <v>0</v>
      </c>
      <c r="K36" s="267" t="s">
        <v>684</v>
      </c>
      <c r="L36" s="266">
        <f>I33</f>
        <v>0</v>
      </c>
    </row>
    <row r="37" spans="1:12" ht="12.95" customHeight="1">
      <c r="A37" s="4"/>
      <c r="B37" s="274" t="s">
        <v>473</v>
      </c>
      <c r="C37" s="223">
        <f>C34</f>
        <v>2.8856520000000008</v>
      </c>
      <c r="D37" s="276" t="s">
        <v>667</v>
      </c>
      <c r="E37" s="4"/>
      <c r="G37" s="265" t="s">
        <v>473</v>
      </c>
      <c r="H37" s="268">
        <f>H36+J36+L36</f>
        <v>2.8856520000000008</v>
      </c>
      <c r="I37" s="276" t="s">
        <v>667</v>
      </c>
      <c r="J37" s="251"/>
      <c r="K37" s="251"/>
      <c r="L37" s="251"/>
    </row>
    <row r="38" spans="1:12" ht="12.95" customHeight="1">
      <c r="A38" s="4"/>
      <c r="B38" s="4"/>
      <c r="C38" s="4"/>
      <c r="D38" s="4"/>
      <c r="E38" s="4"/>
    </row>
  </sheetData>
  <mergeCells count="5">
    <mergeCell ref="I7:L7"/>
    <mergeCell ref="A10:E10"/>
    <mergeCell ref="A11:B11"/>
    <mergeCell ref="C11:E11"/>
    <mergeCell ref="I22:L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O33"/>
  <sheetViews>
    <sheetView tabSelected="1" view="pageBreakPreview" zoomScaleNormal="100" zoomScaleSheetLayoutView="100" workbookViewId="0">
      <selection activeCell="T9" sqref="T9"/>
    </sheetView>
  </sheetViews>
  <sheetFormatPr defaultRowHeight="16.5"/>
  <cols>
    <col min="1" max="1" width="14.28515625" style="59" customWidth="1"/>
    <col min="2" max="3" width="11.7109375" style="59" customWidth="1"/>
    <col min="4" max="5" width="11.7109375" style="335" customWidth="1"/>
    <col min="6" max="7" width="12.7109375" style="335" customWidth="1"/>
    <col min="8" max="8" width="6.28515625" style="181" customWidth="1"/>
    <col min="9" max="16384" width="9.140625" style="59"/>
  </cols>
  <sheetData>
    <row r="1" spans="1:15" ht="15" customHeight="1">
      <c r="A1" s="176" t="s">
        <v>744</v>
      </c>
      <c r="B1" s="334"/>
      <c r="C1" s="38"/>
      <c r="E1" s="336"/>
      <c r="F1" s="336"/>
      <c r="G1" s="336"/>
    </row>
    <row r="2" spans="1:15" ht="21" customHeight="1">
      <c r="A2" s="176" t="s">
        <v>705</v>
      </c>
      <c r="B2" s="38"/>
      <c r="C2" s="38"/>
    </row>
    <row r="3" spans="1:15" ht="12.95" customHeight="1">
      <c r="A3" s="176"/>
      <c r="B3" s="38"/>
      <c r="C3" s="38"/>
    </row>
    <row r="4" spans="1:15" ht="12.95" customHeight="1">
      <c r="A4" s="4" t="s">
        <v>574</v>
      </c>
      <c r="B4" s="3">
        <v>19</v>
      </c>
      <c r="C4" s="4"/>
      <c r="D4" s="300"/>
      <c r="E4" s="7"/>
      <c r="F4" s="2" t="s">
        <v>575</v>
      </c>
      <c r="G4" s="3" t="s">
        <v>576</v>
      </c>
      <c r="H4" s="286"/>
    </row>
    <row r="5" spans="1:15" ht="12.95" customHeight="1">
      <c r="A5" s="4" t="s">
        <v>577</v>
      </c>
      <c r="B5" s="66" t="s">
        <v>576</v>
      </c>
      <c r="C5" s="66"/>
      <c r="D5" s="66"/>
      <c r="E5" s="66"/>
      <c r="F5" s="66"/>
      <c r="G5" s="337"/>
      <c r="H5" s="286"/>
    </row>
    <row r="6" spans="1:15" ht="12.95" customHeight="1">
      <c r="A6" s="4"/>
      <c r="B6" s="28"/>
      <c r="C6" s="4"/>
      <c r="D6" s="300"/>
      <c r="E6" s="2"/>
      <c r="F6" s="2"/>
      <c r="G6" s="338"/>
      <c r="H6" s="286"/>
    </row>
    <row r="7" spans="1:15" ht="12.95" customHeight="1">
      <c r="A7" s="4" t="s">
        <v>685</v>
      </c>
      <c r="B7" s="4"/>
      <c r="C7" s="339">
        <f>'Roof (17)'!K3</f>
        <v>193</v>
      </c>
      <c r="D7" s="340" t="s">
        <v>579</v>
      </c>
      <c r="E7" s="4"/>
      <c r="F7" s="4"/>
      <c r="G7" s="4"/>
      <c r="H7" s="28"/>
      <c r="I7" s="177"/>
      <c r="J7" s="177"/>
      <c r="K7" s="177"/>
      <c r="L7" s="177"/>
      <c r="M7" s="273"/>
      <c r="N7" s="341"/>
      <c r="O7" s="342"/>
    </row>
    <row r="8" spans="1:15" ht="12.95" customHeight="1" thickBot="1">
      <c r="A8" s="300"/>
      <c r="B8" s="300"/>
      <c r="C8" s="300"/>
      <c r="D8" s="7"/>
      <c r="E8" s="7"/>
      <c r="F8" s="7"/>
      <c r="G8" s="7"/>
      <c r="H8" s="286"/>
    </row>
    <row r="9" spans="1:15" s="348" customFormat="1" ht="46.5" customHeight="1">
      <c r="A9" s="536" t="s">
        <v>743</v>
      </c>
      <c r="B9" s="343" t="s">
        <v>686</v>
      </c>
      <c r="C9" s="344" t="s">
        <v>687</v>
      </c>
      <c r="D9" s="343" t="s">
        <v>688</v>
      </c>
      <c r="E9" s="166" t="s">
        <v>689</v>
      </c>
      <c r="F9" s="343" t="s">
        <v>742</v>
      </c>
      <c r="G9" s="436" t="s">
        <v>690</v>
      </c>
      <c r="H9" s="347"/>
    </row>
    <row r="10" spans="1:15" s="348" customFormat="1" ht="12.95" customHeight="1">
      <c r="A10" s="537"/>
      <c r="B10" s="349" t="s">
        <v>587</v>
      </c>
      <c r="C10" s="3" t="s">
        <v>588</v>
      </c>
      <c r="D10" s="350" t="s">
        <v>588</v>
      </c>
      <c r="E10" s="3" t="s">
        <v>588</v>
      </c>
      <c r="F10" s="350" t="s">
        <v>588</v>
      </c>
      <c r="G10" s="437" t="s">
        <v>588</v>
      </c>
      <c r="H10" s="347"/>
    </row>
    <row r="11" spans="1:15" s="356" customFormat="1" ht="12.95" customHeight="1" thickBot="1">
      <c r="A11" s="538"/>
      <c r="B11" s="353" t="s">
        <v>691</v>
      </c>
      <c r="C11" s="157" t="s">
        <v>692</v>
      </c>
      <c r="D11" s="353" t="s">
        <v>693</v>
      </c>
      <c r="E11" s="157" t="s">
        <v>694</v>
      </c>
      <c r="F11" s="353" t="s">
        <v>695</v>
      </c>
      <c r="G11" s="438" t="s">
        <v>696</v>
      </c>
      <c r="H11" s="28"/>
    </row>
    <row r="12" spans="1:15" s="363" customFormat="1" ht="12.95" customHeight="1">
      <c r="A12" s="357" t="s">
        <v>697</v>
      </c>
      <c r="B12" s="358">
        <f>C7</f>
        <v>193</v>
      </c>
      <c r="C12" s="359">
        <f>'RTTV-roof (18)'!C37</f>
        <v>2.8856520000000008</v>
      </c>
      <c r="D12" s="360">
        <f>'RTTV-roof (18)'!I16</f>
        <v>0</v>
      </c>
      <c r="E12" s="359">
        <f>'RTTV-roof (18)'!I33</f>
        <v>0</v>
      </c>
      <c r="F12" s="360">
        <f>SUM(C12:E12)</f>
        <v>2.8856520000000008</v>
      </c>
      <c r="G12" s="256">
        <f>F12*B12/C7</f>
        <v>2.8856520000000008</v>
      </c>
      <c r="H12" s="286"/>
    </row>
    <row r="13" spans="1:15" s="363" customFormat="1" ht="12.95" customHeight="1">
      <c r="A13" s="364"/>
      <c r="B13" s="233"/>
      <c r="C13" s="187"/>
      <c r="D13" s="422"/>
      <c r="E13" s="187"/>
      <c r="F13" s="422"/>
      <c r="G13" s="310"/>
      <c r="H13" s="286"/>
    </row>
    <row r="14" spans="1:15" s="363" customFormat="1" ht="12.95" customHeight="1">
      <c r="A14" s="364"/>
      <c r="B14" s="233"/>
      <c r="C14" s="187"/>
      <c r="D14" s="422"/>
      <c r="E14" s="187"/>
      <c r="F14" s="422"/>
      <c r="G14" s="310"/>
      <c r="H14" s="286"/>
    </row>
    <row r="15" spans="1:15" s="363" customFormat="1" ht="12.95" customHeight="1">
      <c r="A15" s="364"/>
      <c r="B15" s="233"/>
      <c r="C15" s="187"/>
      <c r="D15" s="422"/>
      <c r="E15" s="187"/>
      <c r="F15" s="422"/>
      <c r="G15" s="310"/>
      <c r="H15" s="286"/>
    </row>
    <row r="16" spans="1:15" s="363" customFormat="1" ht="12.95" customHeight="1">
      <c r="A16" s="368"/>
      <c r="B16" s="369"/>
      <c r="C16" s="3"/>
      <c r="D16" s="350"/>
      <c r="E16" s="3"/>
      <c r="F16" s="350"/>
      <c r="G16" s="437"/>
      <c r="H16" s="286"/>
    </row>
    <row r="17" spans="1:8" s="363" customFormat="1" ht="12.95" customHeight="1">
      <c r="A17" s="370"/>
      <c r="B17" s="371"/>
      <c r="C17" s="365"/>
      <c r="D17" s="299"/>
      <c r="E17" s="365"/>
      <c r="F17" s="299"/>
      <c r="G17" s="218"/>
      <c r="H17" s="102"/>
    </row>
    <row r="18" spans="1:8" s="363" customFormat="1" ht="12.95" customHeight="1">
      <c r="A18" s="370"/>
      <c r="B18" s="197"/>
      <c r="C18" s="373"/>
      <c r="D18" s="374"/>
      <c r="E18" s="373"/>
      <c r="F18" s="423"/>
      <c r="G18" s="439"/>
      <c r="H18" s="377"/>
    </row>
    <row r="19" spans="1:8" s="363" customFormat="1" ht="12.95" customHeight="1">
      <c r="A19" s="378"/>
      <c r="B19" s="248"/>
      <c r="C19" s="379"/>
      <c r="D19" s="380"/>
      <c r="E19" s="379"/>
      <c r="F19" s="440"/>
      <c r="G19" s="441"/>
      <c r="H19" s="377"/>
    </row>
    <row r="20" spans="1:8" ht="12.95" customHeight="1" thickBot="1">
      <c r="A20" s="383"/>
      <c r="B20" s="214"/>
      <c r="C20" s="384"/>
      <c r="D20" s="215"/>
      <c r="E20" s="384"/>
      <c r="F20" s="215"/>
      <c r="G20" s="216"/>
      <c r="H20" s="102"/>
    </row>
    <row r="21" spans="1:8" ht="25.5" customHeight="1">
      <c r="A21" s="300"/>
      <c r="B21" s="300"/>
      <c r="C21" s="300"/>
      <c r="D21" s="7"/>
      <c r="E21" s="7"/>
      <c r="F21" s="272" t="s">
        <v>698</v>
      </c>
      <c r="G21" s="387">
        <f>SUM(G12:G20)</f>
        <v>2.8856520000000008</v>
      </c>
      <c r="H21" s="276" t="s">
        <v>667</v>
      </c>
    </row>
    <row r="22" spans="1:8" ht="12.95" customHeight="1">
      <c r="A22" s="222"/>
      <c r="B22" s="222"/>
      <c r="C22" s="222"/>
      <c r="D22" s="285"/>
      <c r="E22" s="285"/>
      <c r="F22" s="4"/>
      <c r="G22" s="285"/>
      <c r="H22" s="286"/>
    </row>
    <row r="23" spans="1:8" ht="12.95" customHeight="1">
      <c r="A23" s="222"/>
      <c r="B23" s="105"/>
      <c r="C23" s="106"/>
      <c r="D23" s="286"/>
      <c r="E23" s="107"/>
      <c r="F23" s="388" t="s">
        <v>699</v>
      </c>
      <c r="G23" s="389" t="s">
        <v>706</v>
      </c>
      <c r="H23" s="104" t="s">
        <v>700</v>
      </c>
    </row>
    <row r="24" spans="1:8">
      <c r="A24" s="539"/>
      <c r="B24" s="390"/>
      <c r="C24" s="391"/>
      <c r="D24" s="392"/>
      <c r="E24" s="363"/>
      <c r="F24" s="363"/>
      <c r="G24" s="363"/>
      <c r="H24" s="363"/>
    </row>
    <row r="25" spans="1:8">
      <c r="A25" s="539"/>
      <c r="B25" s="393"/>
      <c r="C25" s="394"/>
      <c r="D25" s="363"/>
      <c r="E25" s="363"/>
      <c r="F25" s="363"/>
      <c r="G25" s="363"/>
      <c r="H25" s="363"/>
    </row>
    <row r="26" spans="1:8" s="177" customFormat="1">
      <c r="H26" s="356"/>
    </row>
    <row r="27" spans="1:8" s="177" customFormat="1">
      <c r="H27" s="356"/>
    </row>
    <row r="28" spans="1:8" s="177" customFormat="1">
      <c r="H28" s="356"/>
    </row>
    <row r="29" spans="1:8" s="177" customFormat="1">
      <c r="H29" s="356"/>
    </row>
    <row r="30" spans="1:8" s="177" customFormat="1">
      <c r="H30" s="356"/>
    </row>
    <row r="31" spans="1:8" s="177" customFormat="1">
      <c r="H31" s="356"/>
    </row>
    <row r="32" spans="1:8" s="177" customFormat="1">
      <c r="H32" s="356"/>
    </row>
    <row r="33" spans="8:8" s="177" customFormat="1">
      <c r="H33" s="356"/>
    </row>
  </sheetData>
  <mergeCells count="2">
    <mergeCell ref="A9:A11"/>
    <mergeCell ref="A24:A2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topLeftCell="A4" zoomScaleNormal="100" zoomScaleSheetLayoutView="100" zoomScalePageLayoutView="85" workbookViewId="0">
      <selection activeCell="P35" sqref="P35"/>
    </sheetView>
  </sheetViews>
  <sheetFormatPr defaultRowHeight="16.5"/>
  <cols>
    <col min="1" max="16384" width="9.140625" style="59"/>
  </cols>
  <sheetData>
    <row r="1" spans="1:15" ht="18.75">
      <c r="A1" s="465" t="s">
        <v>716</v>
      </c>
      <c r="B1" s="465"/>
      <c r="H1" s="60"/>
      <c r="N1" s="61" t="s">
        <v>717</v>
      </c>
      <c r="O1" s="62">
        <v>2</v>
      </c>
    </row>
    <row r="2" spans="1:15">
      <c r="A2" s="38"/>
    </row>
    <row r="3" spans="1:15">
      <c r="A3" s="464"/>
      <c r="B3" s="464"/>
    </row>
    <row r="4" spans="1:15">
      <c r="A4" s="38"/>
    </row>
    <row r="6" spans="1:15">
      <c r="A6" s="38"/>
    </row>
    <row r="7" spans="1:15">
      <c r="A7" s="464"/>
      <c r="B7" s="464"/>
    </row>
    <row r="8" spans="1:15">
      <c r="A8" s="38"/>
    </row>
    <row r="9" spans="1:15">
      <c r="A9" s="464"/>
      <c r="B9" s="464"/>
    </row>
    <row r="10" spans="1:15">
      <c r="A10" s="38"/>
    </row>
    <row r="11" spans="1:15">
      <c r="A11" s="464"/>
      <c r="B11" s="464"/>
    </row>
    <row r="15" spans="1:15">
      <c r="B15" s="464"/>
      <c r="C15" s="464"/>
    </row>
    <row r="31" spans="13:13">
      <c r="M31" s="38"/>
    </row>
    <row r="32" spans="13:13">
      <c r="M32" s="38"/>
    </row>
  </sheetData>
  <mergeCells count="6">
    <mergeCell ref="B15:C15"/>
    <mergeCell ref="A1:B1"/>
    <mergeCell ref="A3:B3"/>
    <mergeCell ref="A7:B7"/>
    <mergeCell ref="A9:B9"/>
    <mergeCell ref="A11:B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zoomScaleNormal="100" zoomScaleSheetLayoutView="100" zoomScalePageLayoutView="85" workbookViewId="0">
      <selection activeCell="O34" sqref="O34"/>
    </sheetView>
  </sheetViews>
  <sheetFormatPr defaultRowHeight="16.5"/>
  <cols>
    <col min="1" max="16384" width="9.140625" style="59"/>
  </cols>
  <sheetData>
    <row r="1" spans="1:15" ht="18.75">
      <c r="A1" s="465" t="s">
        <v>718</v>
      </c>
      <c r="B1" s="465"/>
      <c r="H1" s="60"/>
      <c r="N1" s="61" t="s">
        <v>719</v>
      </c>
      <c r="O1" s="62">
        <v>3</v>
      </c>
    </row>
    <row r="2" spans="1:15">
      <c r="A2" s="38"/>
    </row>
    <row r="3" spans="1:15">
      <c r="A3" s="464"/>
      <c r="B3" s="464"/>
    </row>
    <row r="4" spans="1:15">
      <c r="A4" s="38"/>
    </row>
    <row r="6" spans="1:15">
      <c r="A6" s="38"/>
    </row>
    <row r="7" spans="1:15">
      <c r="A7" s="464"/>
      <c r="B7" s="464"/>
    </row>
    <row r="8" spans="1:15">
      <c r="A8" s="38"/>
    </row>
    <row r="9" spans="1:15">
      <c r="A9" s="464"/>
      <c r="B9" s="464"/>
    </row>
    <row r="10" spans="1:15">
      <c r="A10" s="38"/>
    </row>
    <row r="11" spans="1:15">
      <c r="A11" s="464"/>
      <c r="B11" s="464"/>
    </row>
    <row r="15" spans="1:15">
      <c r="B15" s="464"/>
      <c r="C15" s="464"/>
    </row>
    <row r="31" spans="13:13">
      <c r="M31" s="38"/>
    </row>
    <row r="32" spans="13:13">
      <c r="M32" s="38"/>
    </row>
  </sheetData>
  <mergeCells count="6">
    <mergeCell ref="B15:C15"/>
    <mergeCell ref="A1:B1"/>
    <mergeCell ref="A3:B3"/>
    <mergeCell ref="A7:B7"/>
    <mergeCell ref="A9:B9"/>
    <mergeCell ref="A11:B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31"/>
  <sheetViews>
    <sheetView view="pageBreakPreview" zoomScale="110" zoomScaleNormal="100" zoomScaleSheetLayoutView="110" workbookViewId="0">
      <selection activeCell="F3" sqref="F3"/>
    </sheetView>
  </sheetViews>
  <sheetFormatPr defaultRowHeight="16.5"/>
  <cols>
    <col min="1" max="8" width="9.140625" style="59"/>
    <col min="9" max="9" width="10.140625" style="59" bestFit="1" customWidth="1"/>
    <col min="10" max="16384" width="9.140625" style="59"/>
  </cols>
  <sheetData>
    <row r="1" spans="1:15" ht="20.25">
      <c r="A1" s="63" t="s">
        <v>91</v>
      </c>
      <c r="B1" s="63"/>
      <c r="H1" s="60"/>
      <c r="N1" s="61" t="s">
        <v>5</v>
      </c>
      <c r="O1" s="62">
        <v>4</v>
      </c>
    </row>
    <row r="2" spans="1:15">
      <c r="A2" s="38"/>
    </row>
    <row r="3" spans="1:15">
      <c r="A3" s="38"/>
    </row>
    <row r="5" spans="1:15">
      <c r="A5" s="38"/>
    </row>
    <row r="6" spans="1:15">
      <c r="A6" s="464"/>
      <c r="B6" s="464"/>
    </row>
    <row r="7" spans="1:15">
      <c r="A7" s="38"/>
    </row>
    <row r="8" spans="1:15">
      <c r="A8" s="464"/>
      <c r="B8" s="464"/>
    </row>
    <row r="9" spans="1:15">
      <c r="A9" s="38"/>
    </row>
    <row r="10" spans="1:15">
      <c r="A10" s="464"/>
      <c r="B10" s="464"/>
    </row>
    <row r="14" spans="1:15">
      <c r="B14" s="464"/>
      <c r="C14" s="464"/>
    </row>
    <row r="25" spans="1:12">
      <c r="B25" s="38" t="s">
        <v>42</v>
      </c>
      <c r="G25" s="38" t="s">
        <v>7</v>
      </c>
      <c r="L25" s="38" t="s">
        <v>78</v>
      </c>
    </row>
    <row r="26" spans="1:12">
      <c r="L26" s="38" t="s">
        <v>79</v>
      </c>
    </row>
    <row r="30" spans="1:12">
      <c r="A30" s="38"/>
    </row>
    <row r="31" spans="1:12">
      <c r="A31" s="38"/>
    </row>
  </sheetData>
  <mergeCells count="4">
    <mergeCell ref="B14:C14"/>
    <mergeCell ref="A6:B6"/>
    <mergeCell ref="A8:B8"/>
    <mergeCell ref="A10:B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>
              <from>
                <xdr:col>13</xdr:col>
                <xdr:colOff>0</xdr:colOff>
                <xdr:row>40</xdr:row>
                <xdr:rowOff>0</xdr:rowOff>
              </from>
              <to>
                <xdr:col>13</xdr:col>
                <xdr:colOff>95250</xdr:colOff>
                <xdr:row>40</xdr:row>
                <xdr:rowOff>66675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32"/>
  <sheetViews>
    <sheetView view="pageBreakPreview" zoomScale="120" zoomScaleNormal="100" zoomScaleSheetLayoutView="120" workbookViewId="0">
      <selection activeCell="S21" sqref="S21"/>
    </sheetView>
  </sheetViews>
  <sheetFormatPr defaultRowHeight="16.5"/>
  <cols>
    <col min="1" max="8" width="9.140625" style="59"/>
    <col min="9" max="9" width="10.140625" style="59" bestFit="1" customWidth="1"/>
    <col min="10" max="16384" width="9.140625" style="59"/>
  </cols>
  <sheetData>
    <row r="1" spans="1:15" ht="20.25">
      <c r="A1" s="63" t="s">
        <v>92</v>
      </c>
      <c r="B1" s="116"/>
      <c r="H1" s="117"/>
      <c r="N1" s="61" t="s">
        <v>86</v>
      </c>
      <c r="O1" s="62">
        <v>5</v>
      </c>
    </row>
    <row r="2" spans="1:15">
      <c r="A2" s="38"/>
    </row>
    <row r="3" spans="1:15">
      <c r="A3" s="468"/>
      <c r="B3" s="468"/>
    </row>
    <row r="4" spans="1:15">
      <c r="A4" s="38"/>
    </row>
    <row r="6" spans="1:15">
      <c r="A6" s="38"/>
    </row>
    <row r="7" spans="1:15">
      <c r="A7" s="468"/>
      <c r="B7" s="468"/>
    </row>
    <row r="8" spans="1:15">
      <c r="A8" s="38"/>
    </row>
    <row r="9" spans="1:15">
      <c r="A9" s="468"/>
      <c r="B9" s="468"/>
    </row>
    <row r="10" spans="1:15">
      <c r="A10" s="38"/>
    </row>
    <row r="11" spans="1:15">
      <c r="A11" s="468"/>
      <c r="B11" s="468"/>
    </row>
    <row r="15" spans="1:15">
      <c r="B15" s="468"/>
      <c r="C15" s="468"/>
    </row>
    <row r="17" spans="3:10">
      <c r="C17" s="466" t="s">
        <v>87</v>
      </c>
      <c r="D17" s="467"/>
      <c r="I17" s="59" t="s">
        <v>88</v>
      </c>
      <c r="J17" s="38" t="s">
        <v>89</v>
      </c>
    </row>
    <row r="29" spans="3:10">
      <c r="J29" s="38" t="s">
        <v>90</v>
      </c>
    </row>
    <row r="32" spans="3:10">
      <c r="C32" s="38"/>
    </row>
  </sheetData>
  <mergeCells count="6">
    <mergeCell ref="C17:D17"/>
    <mergeCell ref="A3:B3"/>
    <mergeCell ref="A7:B7"/>
    <mergeCell ref="A9:B9"/>
    <mergeCell ref="A11:B11"/>
    <mergeCell ref="B15:C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48"/>
  <sheetViews>
    <sheetView view="pageBreakPreview" zoomScale="130" zoomScaleNormal="100" zoomScaleSheetLayoutView="130" workbookViewId="0">
      <selection activeCell="H41" sqref="H41"/>
    </sheetView>
  </sheetViews>
  <sheetFormatPr defaultRowHeight="12.75"/>
  <cols>
    <col min="1" max="1" width="4.7109375" style="4" customWidth="1"/>
    <col min="2" max="2" width="9.7109375" style="5" customWidth="1"/>
    <col min="3" max="3" width="1.7109375" style="5" customWidth="1"/>
    <col min="4" max="4" width="3.28515625" style="41" customWidth="1"/>
    <col min="5" max="5" width="1.7109375" style="5" customWidth="1"/>
    <col min="6" max="6" width="3.28515625" style="5" customWidth="1"/>
    <col min="7" max="7" width="1.7109375" style="5" customWidth="1"/>
    <col min="8" max="8" width="3.28515625" style="5" customWidth="1"/>
    <col min="9" max="9" width="1.7109375" style="5" customWidth="1"/>
    <col min="10" max="10" width="3.28515625" style="5" customWidth="1"/>
    <col min="11" max="11" width="1.7109375" style="5" customWidth="1"/>
    <col min="12" max="12" width="3.28515625" style="5" customWidth="1"/>
    <col min="13" max="13" width="1.7109375" style="5" customWidth="1"/>
    <col min="14" max="14" width="3.28515625" style="5" customWidth="1"/>
    <col min="15" max="15" width="1.7109375" style="5" customWidth="1"/>
    <col min="16" max="16" width="3.28515625" style="5" customWidth="1"/>
    <col min="17" max="17" width="1.7109375" style="5" customWidth="1"/>
    <col min="18" max="18" width="3.28515625" style="5" customWidth="1"/>
    <col min="19" max="19" width="1.7109375" style="5" customWidth="1"/>
    <col min="20" max="20" width="3.28515625" style="5" customWidth="1"/>
    <col min="21" max="21" width="1.7109375" style="5" customWidth="1"/>
    <col min="22" max="22" width="3.28515625" style="5" customWidth="1"/>
    <col min="23" max="23" width="1.7109375" style="5" customWidth="1"/>
    <col min="24" max="24" width="3.28515625" style="5" customWidth="1"/>
    <col min="25" max="25" width="1.7109375" style="5" customWidth="1"/>
    <col min="26" max="26" width="3.28515625" style="5" customWidth="1"/>
    <col min="27" max="27" width="1.7109375" style="5" customWidth="1"/>
    <col min="28" max="28" width="3.28515625" style="5" customWidth="1"/>
    <col min="29" max="29" width="1.7109375" style="5" customWidth="1"/>
    <col min="30" max="30" width="3.28515625" style="5" customWidth="1"/>
    <col min="31" max="31" width="1.7109375" style="5" customWidth="1"/>
    <col min="32" max="32" width="3.28515625" style="5" customWidth="1"/>
    <col min="33" max="33" width="1.7109375" style="5" customWidth="1"/>
    <col min="34" max="34" width="2.7109375" style="5" customWidth="1"/>
    <col min="35" max="35" width="1.7109375" style="5" customWidth="1"/>
    <col min="36" max="36" width="5.28515625" style="4" customWidth="1"/>
    <col min="37" max="37" width="2.85546875" style="6" customWidth="1"/>
    <col min="38" max="38" width="4.5703125" style="4" customWidth="1"/>
    <col min="39" max="40" width="2.7109375" style="7" customWidth="1"/>
    <col min="41" max="41" width="3.42578125" style="6" customWidth="1"/>
    <col min="42" max="42" width="6.7109375" style="4" customWidth="1"/>
    <col min="43" max="43" width="4" style="4" customWidth="1"/>
    <col min="44" max="44" width="1.28515625" style="2" customWidth="1"/>
    <col min="45" max="45" width="3.140625" style="7" customWidth="1"/>
    <col min="46" max="46" width="6.7109375" style="1" customWidth="1"/>
    <col min="47" max="47" width="2.85546875" style="4" customWidth="1"/>
    <col min="48" max="48" width="4.7109375" style="4" customWidth="1"/>
    <col min="49" max="49" width="13.5703125" style="4" customWidth="1"/>
    <col min="50" max="50" width="7.28515625" style="4" customWidth="1"/>
    <col min="51" max="51" width="2.85546875" style="4" customWidth="1"/>
    <col min="52" max="52" width="4.5703125" style="4" customWidth="1"/>
    <col min="53" max="54" width="2.7109375" style="4" customWidth="1"/>
    <col min="55" max="55" width="3.42578125" style="4" customWidth="1"/>
    <col min="56" max="56" width="6.7109375" style="4" customWidth="1"/>
    <col min="57" max="57" width="4" style="4" customWidth="1"/>
    <col min="58" max="58" width="1.28515625" style="4" customWidth="1"/>
    <col min="59" max="59" width="3.140625" style="4" customWidth="1"/>
    <col min="60" max="60" width="6.7109375" style="4" customWidth="1"/>
    <col min="61" max="61" width="2.85546875" style="4" customWidth="1"/>
    <col min="62" max="62" width="4.42578125" style="4" customWidth="1"/>
    <col min="63" max="16384" width="9.140625" style="4"/>
  </cols>
  <sheetData>
    <row r="1" spans="1:47" ht="15" customHeight="1">
      <c r="A1" s="46" t="s">
        <v>8</v>
      </c>
      <c r="B1" s="39"/>
      <c r="C1" s="39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S1" s="1"/>
      <c r="AT1" s="2" t="s">
        <v>9</v>
      </c>
      <c r="AU1" s="3">
        <v>6</v>
      </c>
    </row>
    <row r="2" spans="1:47" ht="11.1" customHeight="1">
      <c r="B2" s="4"/>
      <c r="C2" s="4"/>
      <c r="AJ2" s="49" t="s">
        <v>10</v>
      </c>
    </row>
    <row r="3" spans="1:47" ht="11.1" customHeight="1">
      <c r="AJ3" s="8" t="s">
        <v>43</v>
      </c>
      <c r="AL3" s="8"/>
      <c r="AM3" s="9"/>
      <c r="AN3" s="9"/>
      <c r="AO3" s="10" t="s">
        <v>0</v>
      </c>
      <c r="AP3" s="11">
        <v>3.15</v>
      </c>
      <c r="AQ3" s="4" t="s">
        <v>12</v>
      </c>
      <c r="AR3" s="2" t="s">
        <v>13</v>
      </c>
      <c r="AS3" s="9">
        <v>34</v>
      </c>
      <c r="AT3" s="12" t="str">
        <f t="shared" ref="AT3:AT5" si="0">IF(AS3=1,"storey)","storeys)")</f>
        <v>storeys)</v>
      </c>
    </row>
    <row r="4" spans="1:47" ht="11.1" customHeight="1">
      <c r="AJ4" s="8" t="s">
        <v>44</v>
      </c>
      <c r="AL4" s="8"/>
      <c r="AM4" s="9"/>
      <c r="AN4" s="9"/>
      <c r="AO4" s="10" t="s">
        <v>0</v>
      </c>
      <c r="AP4" s="11">
        <v>3.15</v>
      </c>
      <c r="AQ4" s="4" t="s">
        <v>12</v>
      </c>
      <c r="AR4" s="2" t="s">
        <v>13</v>
      </c>
      <c r="AS4" s="9">
        <v>1</v>
      </c>
      <c r="AT4" s="12" t="str">
        <f t="shared" si="0"/>
        <v>storey)</v>
      </c>
    </row>
    <row r="5" spans="1:47" ht="11.1" customHeight="1">
      <c r="AJ5" s="8" t="s">
        <v>45</v>
      </c>
      <c r="AL5" s="8"/>
      <c r="AM5" s="9"/>
      <c r="AN5" s="9"/>
      <c r="AO5" s="10" t="s">
        <v>0</v>
      </c>
      <c r="AP5" s="11">
        <v>3.5</v>
      </c>
      <c r="AQ5" s="4" t="s">
        <v>12</v>
      </c>
      <c r="AR5" s="2" t="s">
        <v>13</v>
      </c>
      <c r="AS5" s="9">
        <v>1</v>
      </c>
      <c r="AT5" s="12" t="str">
        <f t="shared" si="0"/>
        <v>storey)</v>
      </c>
    </row>
    <row r="6" spans="1:47" ht="11.1" customHeight="1">
      <c r="AJ6" s="8" t="s">
        <v>720</v>
      </c>
      <c r="AL6" s="8"/>
      <c r="AM6" s="9"/>
      <c r="AN6" s="9"/>
      <c r="AO6" s="10" t="s">
        <v>709</v>
      </c>
      <c r="AP6" s="11">
        <v>3.5</v>
      </c>
      <c r="AQ6" s="4" t="s">
        <v>710</v>
      </c>
      <c r="AR6" s="2" t="s">
        <v>13</v>
      </c>
      <c r="AS6" s="9">
        <v>1</v>
      </c>
      <c r="AT6" s="12" t="s">
        <v>711</v>
      </c>
    </row>
    <row r="7" spans="1:47" ht="11.1" customHeight="1">
      <c r="AJ7" s="8"/>
      <c r="AL7" s="8"/>
      <c r="AM7" s="9"/>
      <c r="AN7" s="9"/>
      <c r="AO7" s="10"/>
      <c r="AP7" s="11"/>
      <c r="AS7" s="9"/>
      <c r="AT7" s="12"/>
    </row>
    <row r="8" spans="1:47" ht="11.1" customHeight="1">
      <c r="AJ8" s="8"/>
      <c r="AL8" s="8"/>
      <c r="AM8" s="9"/>
      <c r="AN8" s="9"/>
      <c r="AO8" s="10"/>
      <c r="AP8" s="11"/>
      <c r="AS8" s="9"/>
      <c r="AT8" s="12"/>
    </row>
    <row r="9" spans="1:47" ht="11.1" customHeight="1"/>
    <row r="10" spans="1:47" ht="11.1" customHeight="1">
      <c r="A10" s="48" t="s">
        <v>14</v>
      </c>
      <c r="B10" s="14"/>
      <c r="C10" s="14"/>
      <c r="D10" s="1" t="s">
        <v>81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47" ht="11.1" customHeight="1">
      <c r="A11" s="5" t="str">
        <f>AJ3</f>
        <v xml:space="preserve">1/F-34/F </v>
      </c>
      <c r="C11" s="2" t="s">
        <v>13</v>
      </c>
      <c r="D11" s="42">
        <v>1.65</v>
      </c>
      <c r="E11" s="43" t="s">
        <v>58</v>
      </c>
      <c r="F11" s="11">
        <v>3.25</v>
      </c>
      <c r="G11" s="43" t="s">
        <v>58</v>
      </c>
      <c r="H11" s="11">
        <v>2.85</v>
      </c>
      <c r="I11" s="43" t="s">
        <v>58</v>
      </c>
      <c r="J11" s="11">
        <v>1.65</v>
      </c>
      <c r="K11" s="43" t="s">
        <v>58</v>
      </c>
      <c r="L11" s="11">
        <v>0.7</v>
      </c>
      <c r="M11" s="43"/>
      <c r="N11" s="11"/>
      <c r="O11" s="43"/>
      <c r="P11" s="11"/>
      <c r="Q11" s="43"/>
      <c r="R11" s="11"/>
      <c r="S11" s="43"/>
      <c r="T11" s="11"/>
      <c r="U11" s="43"/>
      <c r="V11" s="11"/>
      <c r="W11" s="43"/>
      <c r="X11" s="11"/>
      <c r="Y11" s="43"/>
      <c r="Z11" s="11"/>
      <c r="AA11" s="43"/>
      <c r="AB11" s="11"/>
      <c r="AC11" s="43"/>
      <c r="AD11" s="11"/>
      <c r="AE11" s="6" t="s">
        <v>80</v>
      </c>
      <c r="AF11" s="27">
        <f>$AP$3</f>
        <v>3.15</v>
      </c>
      <c r="AG11" s="6" t="s">
        <v>16</v>
      </c>
      <c r="AH11" s="6">
        <f>$AS$3</f>
        <v>34</v>
      </c>
      <c r="AI11" s="5" t="s">
        <v>59</v>
      </c>
      <c r="AJ11" s="11">
        <f t="shared" ref="AJ11:AJ31" si="1">D11+F11+H11+J11+L11+N11+P11+R11+T11+V11+X11+Z11+AB11+AD11</f>
        <v>10.1</v>
      </c>
      <c r="AK11" s="6" t="s">
        <v>16</v>
      </c>
      <c r="AL11" s="43">
        <f>AF11</f>
        <v>3.15</v>
      </c>
      <c r="AM11" s="6" t="s">
        <v>16</v>
      </c>
      <c r="AN11" s="6">
        <f>AH11</f>
        <v>34</v>
      </c>
      <c r="AO11" s="10" t="s">
        <v>18</v>
      </c>
      <c r="AP11" s="11">
        <f>AJ11*AL11*AN11</f>
        <v>1081.71</v>
      </c>
      <c r="AQ11" s="5" t="s">
        <v>2</v>
      </c>
      <c r="AR11" s="15"/>
      <c r="AS11" s="4"/>
      <c r="AT11" s="4"/>
    </row>
    <row r="12" spans="1:47" ht="11.1" customHeight="1">
      <c r="A12" s="5" t="str">
        <f>AJ4</f>
        <v>35/F</v>
      </c>
      <c r="C12" s="2" t="s">
        <v>13</v>
      </c>
      <c r="D12" s="42">
        <v>0.65</v>
      </c>
      <c r="E12" s="43" t="s">
        <v>58</v>
      </c>
      <c r="F12" s="11">
        <v>3.6</v>
      </c>
      <c r="G12" s="43" t="s">
        <v>58</v>
      </c>
      <c r="H12" s="11">
        <v>2.85</v>
      </c>
      <c r="I12" s="43" t="s">
        <v>58</v>
      </c>
      <c r="J12" s="11">
        <v>1.65</v>
      </c>
      <c r="K12" s="43" t="s">
        <v>58</v>
      </c>
      <c r="L12" s="11">
        <v>0.7</v>
      </c>
      <c r="M12" s="43" t="s">
        <v>708</v>
      </c>
      <c r="N12" s="11">
        <v>1.5</v>
      </c>
      <c r="O12" s="43"/>
      <c r="P12" s="11"/>
      <c r="Q12" s="43"/>
      <c r="R12" s="11"/>
      <c r="S12" s="43"/>
      <c r="T12" s="11"/>
      <c r="U12" s="43"/>
      <c r="V12" s="11"/>
      <c r="W12" s="43"/>
      <c r="X12" s="11"/>
      <c r="Y12" s="43"/>
      <c r="Z12" s="11"/>
      <c r="AA12" s="43"/>
      <c r="AB12" s="11"/>
      <c r="AC12" s="43"/>
      <c r="AD12" s="11"/>
      <c r="AE12" s="6" t="s">
        <v>80</v>
      </c>
      <c r="AF12" s="27">
        <f>$AP$4</f>
        <v>3.15</v>
      </c>
      <c r="AG12" s="6" t="s">
        <v>16</v>
      </c>
      <c r="AH12" s="6">
        <f>$AS$4</f>
        <v>1</v>
      </c>
      <c r="AI12" s="5" t="s">
        <v>59</v>
      </c>
      <c r="AJ12" s="11">
        <f>D12+F12+H12+J12+L12+N12+P12+R12+T12+V12+X12+Z12+AB12+AD12</f>
        <v>10.95</v>
      </c>
      <c r="AK12" s="6" t="s">
        <v>16</v>
      </c>
      <c r="AL12" s="43">
        <f t="shared" ref="AL12:AL13" si="2">AF12</f>
        <v>3.15</v>
      </c>
      <c r="AM12" s="6" t="s">
        <v>16</v>
      </c>
      <c r="AN12" s="6">
        <f t="shared" ref="AN12:AN13" si="3">AH12</f>
        <v>1</v>
      </c>
      <c r="AO12" s="10" t="s">
        <v>0</v>
      </c>
      <c r="AP12" s="11">
        <f t="shared" ref="AP12:AP13" si="4">AJ12*AL12*AN12</f>
        <v>34.4925</v>
      </c>
      <c r="AQ12" s="5" t="s">
        <v>20</v>
      </c>
      <c r="AR12" s="15"/>
      <c r="AS12" s="4"/>
      <c r="AT12" s="4"/>
    </row>
    <row r="13" spans="1:47" ht="11.1" customHeight="1">
      <c r="A13" s="5" t="str">
        <f>AJ5</f>
        <v>36/F</v>
      </c>
      <c r="C13" s="2" t="s">
        <v>13</v>
      </c>
      <c r="D13" s="42">
        <v>0.65</v>
      </c>
      <c r="E13" s="43" t="s">
        <v>58</v>
      </c>
      <c r="F13" s="11">
        <v>3.6</v>
      </c>
      <c r="G13" s="43" t="s">
        <v>58</v>
      </c>
      <c r="H13" s="11">
        <v>2.8</v>
      </c>
      <c r="I13" s="43" t="s">
        <v>58</v>
      </c>
      <c r="J13" s="11">
        <v>1.1499999999999999</v>
      </c>
      <c r="K13" s="43" t="s">
        <v>58</v>
      </c>
      <c r="L13" s="11">
        <v>0.4</v>
      </c>
      <c r="M13" s="43" t="s">
        <v>708</v>
      </c>
      <c r="N13" s="11">
        <v>1.5</v>
      </c>
      <c r="O13" s="43"/>
      <c r="P13" s="11"/>
      <c r="Q13" s="43"/>
      <c r="R13" s="11"/>
      <c r="S13" s="43"/>
      <c r="T13" s="11"/>
      <c r="U13" s="43"/>
      <c r="V13" s="11"/>
      <c r="W13" s="43"/>
      <c r="X13" s="11"/>
      <c r="Y13" s="43"/>
      <c r="Z13" s="11"/>
      <c r="AA13" s="43"/>
      <c r="AB13" s="11"/>
      <c r="AC13" s="43"/>
      <c r="AD13" s="11"/>
      <c r="AE13" s="6" t="s">
        <v>80</v>
      </c>
      <c r="AF13" s="27">
        <f>$AP$5</f>
        <v>3.5</v>
      </c>
      <c r="AG13" s="6" t="s">
        <v>16</v>
      </c>
      <c r="AH13" s="6">
        <f>$AS$5</f>
        <v>1</v>
      </c>
      <c r="AI13" s="5" t="s">
        <v>59</v>
      </c>
      <c r="AJ13" s="11">
        <f t="shared" si="1"/>
        <v>10.1</v>
      </c>
      <c r="AK13" s="6" t="s">
        <v>21</v>
      </c>
      <c r="AL13" s="43">
        <f t="shared" si="2"/>
        <v>3.5</v>
      </c>
      <c r="AM13" s="6" t="s">
        <v>21</v>
      </c>
      <c r="AN13" s="6">
        <f t="shared" si="3"/>
        <v>1</v>
      </c>
      <c r="AO13" s="10" t="s">
        <v>0</v>
      </c>
      <c r="AP13" s="11">
        <f t="shared" si="4"/>
        <v>35.35</v>
      </c>
      <c r="AQ13" s="5" t="s">
        <v>20</v>
      </c>
      <c r="AR13" s="15"/>
      <c r="AS13" s="4"/>
      <c r="AT13" s="4"/>
    </row>
    <row r="14" spans="1:47" ht="11.1" customHeight="1">
      <c r="A14" s="5" t="s">
        <v>707</v>
      </c>
      <c r="B14" s="4"/>
      <c r="C14" s="2" t="s">
        <v>13</v>
      </c>
      <c r="D14" s="42">
        <v>0.8</v>
      </c>
      <c r="E14" s="43" t="s">
        <v>58</v>
      </c>
      <c r="F14" s="11">
        <v>1.5</v>
      </c>
      <c r="G14" s="43"/>
      <c r="H14" s="11"/>
      <c r="I14" s="43"/>
      <c r="J14" s="11"/>
      <c r="K14" s="43"/>
      <c r="L14" s="11"/>
      <c r="M14" s="43"/>
      <c r="N14" s="11"/>
      <c r="O14" s="43"/>
      <c r="P14" s="11"/>
      <c r="Q14" s="43"/>
      <c r="R14" s="11"/>
      <c r="S14" s="43"/>
      <c r="T14" s="11"/>
      <c r="U14" s="43"/>
      <c r="V14" s="11"/>
      <c r="W14" s="43"/>
      <c r="X14" s="11"/>
      <c r="Y14" s="43"/>
      <c r="Z14" s="11"/>
      <c r="AA14" s="43"/>
      <c r="AB14" s="11"/>
      <c r="AC14" s="43"/>
      <c r="AD14" s="11"/>
      <c r="AE14" s="6" t="s">
        <v>80</v>
      </c>
      <c r="AF14" s="27">
        <f>AP6</f>
        <v>3.5</v>
      </c>
      <c r="AG14" s="6" t="s">
        <v>15</v>
      </c>
      <c r="AH14" s="6">
        <f>$AS$5</f>
        <v>1</v>
      </c>
      <c r="AI14" s="5" t="s">
        <v>0</v>
      </c>
      <c r="AJ14" s="11">
        <f>D14+F14+H14+J14+L14+N14+P14+R14+T14+V14+X14</f>
        <v>2.2999999999999998</v>
      </c>
      <c r="AK14" s="6" t="s">
        <v>21</v>
      </c>
      <c r="AL14" s="43">
        <f>AF14</f>
        <v>3.5</v>
      </c>
      <c r="AM14" s="6" t="s">
        <v>712</v>
      </c>
      <c r="AN14" s="6">
        <f>AH14</f>
        <v>1</v>
      </c>
      <c r="AO14" s="10" t="s">
        <v>713</v>
      </c>
      <c r="AP14" s="11">
        <f>AJ14*AL14*AN14</f>
        <v>8.0499999999999989</v>
      </c>
      <c r="AQ14" s="5" t="s">
        <v>20</v>
      </c>
      <c r="AR14" s="15"/>
      <c r="AS14" s="9"/>
      <c r="AT14" s="16"/>
      <c r="AU14" s="8"/>
    </row>
    <row r="15" spans="1:47" ht="11.1" customHeight="1">
      <c r="A15" s="5"/>
      <c r="B15" s="4"/>
      <c r="C15" s="4"/>
      <c r="D15" s="42"/>
      <c r="E15" s="43"/>
      <c r="F15" s="11"/>
      <c r="G15" s="43"/>
      <c r="H15" s="11"/>
      <c r="I15" s="43"/>
      <c r="J15" s="11"/>
      <c r="K15" s="43"/>
      <c r="L15" s="11"/>
      <c r="M15" s="43"/>
      <c r="N15" s="11"/>
      <c r="O15" s="43"/>
      <c r="P15" s="11"/>
      <c r="Q15" s="43"/>
      <c r="R15" s="11"/>
      <c r="S15" s="43"/>
      <c r="T15" s="11"/>
      <c r="U15" s="43"/>
      <c r="V15" s="11"/>
      <c r="W15" s="43"/>
      <c r="X15" s="11"/>
      <c r="Y15" s="43"/>
      <c r="Z15" s="11"/>
      <c r="AA15" s="43"/>
      <c r="AB15" s="11"/>
      <c r="AC15" s="43"/>
      <c r="AD15" s="11"/>
      <c r="AE15" s="6"/>
      <c r="AF15" s="27"/>
      <c r="AG15" s="6"/>
      <c r="AH15" s="6"/>
      <c r="AJ15" s="11"/>
      <c r="AL15" s="43"/>
      <c r="AM15" s="6"/>
      <c r="AN15" s="6"/>
      <c r="AO15" s="10"/>
      <c r="AP15" s="11"/>
      <c r="AQ15" s="5"/>
      <c r="AR15" s="15"/>
      <c r="AS15" s="9"/>
      <c r="AT15" s="16"/>
      <c r="AU15" s="8"/>
    </row>
    <row r="16" spans="1:47" ht="11.1" customHeight="1">
      <c r="A16" s="32"/>
      <c r="B16" s="4"/>
      <c r="C16" s="4"/>
      <c r="D16" s="42"/>
      <c r="E16" s="43"/>
      <c r="F16" s="11"/>
      <c r="G16" s="43"/>
      <c r="H16" s="11"/>
      <c r="I16" s="43"/>
      <c r="J16" s="11"/>
      <c r="K16" s="43"/>
      <c r="L16" s="11"/>
      <c r="M16" s="43"/>
      <c r="N16" s="11"/>
      <c r="O16" s="43"/>
      <c r="P16" s="11"/>
      <c r="Q16" s="43"/>
      <c r="R16" s="11"/>
      <c r="S16" s="43"/>
      <c r="T16" s="11"/>
      <c r="U16" s="43"/>
      <c r="V16" s="11"/>
      <c r="W16" s="43"/>
      <c r="X16" s="11"/>
      <c r="Y16" s="43"/>
      <c r="Z16" s="11"/>
      <c r="AA16" s="43"/>
      <c r="AB16" s="11"/>
      <c r="AC16" s="43"/>
      <c r="AD16" s="11"/>
      <c r="AE16" s="6"/>
      <c r="AF16" s="27"/>
      <c r="AG16" s="6"/>
      <c r="AH16" s="6"/>
      <c r="AJ16" s="11"/>
      <c r="AL16" s="43"/>
      <c r="AM16" s="6"/>
      <c r="AN16" s="6"/>
      <c r="AO16" s="17"/>
      <c r="AP16" s="18"/>
      <c r="AQ16" s="19"/>
      <c r="AR16" s="20"/>
      <c r="AS16" s="21"/>
      <c r="AT16" s="22"/>
      <c r="AU16" s="23"/>
    </row>
    <row r="17" spans="1:47" ht="11.1" customHeight="1">
      <c r="A17" s="8"/>
      <c r="AJ17" s="11"/>
      <c r="AL17" s="24"/>
      <c r="AM17" s="9"/>
      <c r="AN17" s="9"/>
      <c r="AO17" s="10"/>
      <c r="AP17" s="50"/>
      <c r="AQ17" s="51"/>
      <c r="AR17" s="52"/>
      <c r="AS17" s="53" t="s">
        <v>24</v>
      </c>
      <c r="AT17" s="54">
        <f>SUM(AP11:AP16)</f>
        <v>1159.6025</v>
      </c>
      <c r="AU17" s="55" t="s">
        <v>2</v>
      </c>
    </row>
    <row r="18" spans="1:47" ht="11.1" customHeight="1">
      <c r="AJ18" s="11"/>
      <c r="AP18" s="27"/>
      <c r="AT18" s="27"/>
    </row>
    <row r="19" spans="1:47" ht="11.1" customHeight="1">
      <c r="A19" s="48" t="s">
        <v>25</v>
      </c>
      <c r="B19" s="14"/>
      <c r="C19" s="14"/>
      <c r="D19" s="1" t="s">
        <v>81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1"/>
      <c r="AT19" s="27"/>
    </row>
    <row r="20" spans="1:47" s="28" customFormat="1" ht="11.1" customHeight="1">
      <c r="A20" s="5" t="str">
        <f>AJ3</f>
        <v xml:space="preserve">1/F-34/F </v>
      </c>
      <c r="C20" s="2" t="s">
        <v>13</v>
      </c>
      <c r="D20" s="42">
        <v>4.1500000000000004</v>
      </c>
      <c r="E20" s="43" t="s">
        <v>58</v>
      </c>
      <c r="F20" s="11">
        <v>0.6</v>
      </c>
      <c r="G20" s="43" t="s">
        <v>58</v>
      </c>
      <c r="H20" s="11">
        <v>0.7</v>
      </c>
      <c r="I20" s="43" t="s">
        <v>58</v>
      </c>
      <c r="J20" s="11">
        <v>2.15</v>
      </c>
      <c r="K20" s="43" t="s">
        <v>58</v>
      </c>
      <c r="L20" s="11">
        <v>0.65</v>
      </c>
      <c r="M20" s="43" t="s">
        <v>58</v>
      </c>
      <c r="N20" s="11">
        <v>2.15</v>
      </c>
      <c r="O20" s="43" t="s">
        <v>58</v>
      </c>
      <c r="P20" s="11">
        <v>0.8</v>
      </c>
      <c r="Q20" s="43" t="s">
        <v>58</v>
      </c>
      <c r="R20" s="11">
        <v>0.6</v>
      </c>
      <c r="S20" s="43" t="s">
        <v>58</v>
      </c>
      <c r="T20" s="11">
        <v>3</v>
      </c>
      <c r="U20" s="43" t="s">
        <v>58</v>
      </c>
      <c r="V20" s="11">
        <v>0.75</v>
      </c>
      <c r="W20" s="43" t="s">
        <v>58</v>
      </c>
      <c r="X20" s="11">
        <v>2.5</v>
      </c>
      <c r="Y20" s="43" t="s">
        <v>58</v>
      </c>
      <c r="Z20" s="11">
        <v>1.7</v>
      </c>
      <c r="AA20" s="43"/>
      <c r="AB20" s="11"/>
      <c r="AC20" s="43"/>
      <c r="AD20" s="11"/>
      <c r="AE20" s="6" t="s">
        <v>80</v>
      </c>
      <c r="AF20" s="27">
        <f>$AP$3</f>
        <v>3.15</v>
      </c>
      <c r="AG20" s="6" t="s">
        <v>16</v>
      </c>
      <c r="AH20" s="6">
        <f>$AS$3</f>
        <v>34</v>
      </c>
      <c r="AI20" s="5" t="s">
        <v>59</v>
      </c>
      <c r="AJ20" s="11">
        <f t="shared" si="1"/>
        <v>19.75</v>
      </c>
      <c r="AK20" s="6" t="s">
        <v>16</v>
      </c>
      <c r="AL20" s="43">
        <f>AF20</f>
        <v>3.15</v>
      </c>
      <c r="AM20" s="6" t="s">
        <v>16</v>
      </c>
      <c r="AN20" s="6">
        <f>AH20</f>
        <v>34</v>
      </c>
      <c r="AO20" s="10" t="s">
        <v>18</v>
      </c>
      <c r="AP20" s="11">
        <f>AJ20*AL20*AN20</f>
        <v>2115.2249999999999</v>
      </c>
      <c r="AQ20" s="5" t="s">
        <v>2</v>
      </c>
      <c r="AR20" s="15"/>
      <c r="AS20" s="4"/>
      <c r="AT20" s="27"/>
      <c r="AU20" s="4"/>
    </row>
    <row r="21" spans="1:47" s="28" customFormat="1" ht="11.1" customHeight="1">
      <c r="A21" s="5" t="str">
        <f>AJ4</f>
        <v>35/F</v>
      </c>
      <c r="C21" s="2" t="s">
        <v>13</v>
      </c>
      <c r="D21" s="42">
        <v>4.1500000000000004</v>
      </c>
      <c r="E21" s="43" t="s">
        <v>58</v>
      </c>
      <c r="F21" s="11">
        <v>0.6</v>
      </c>
      <c r="G21" s="43" t="s">
        <v>58</v>
      </c>
      <c r="H21" s="11">
        <v>0.7</v>
      </c>
      <c r="I21" s="43" t="s">
        <v>58</v>
      </c>
      <c r="J21" s="11">
        <v>2.15</v>
      </c>
      <c r="K21" s="43" t="s">
        <v>58</v>
      </c>
      <c r="L21" s="11">
        <v>0.65</v>
      </c>
      <c r="M21" s="43" t="s">
        <v>58</v>
      </c>
      <c r="N21" s="11">
        <v>2.15</v>
      </c>
      <c r="O21" s="43" t="s">
        <v>58</v>
      </c>
      <c r="P21" s="11">
        <v>0.8</v>
      </c>
      <c r="Q21" s="43" t="s">
        <v>58</v>
      </c>
      <c r="R21" s="11">
        <v>0.6</v>
      </c>
      <c r="S21" s="43" t="s">
        <v>58</v>
      </c>
      <c r="T21" s="11">
        <v>3</v>
      </c>
      <c r="U21" s="43" t="s">
        <v>58</v>
      </c>
      <c r="V21" s="11">
        <v>0.75</v>
      </c>
      <c r="W21" s="43" t="s">
        <v>58</v>
      </c>
      <c r="X21" s="11">
        <v>2.5</v>
      </c>
      <c r="Y21" s="43" t="s">
        <v>708</v>
      </c>
      <c r="Z21" s="11">
        <v>1.6</v>
      </c>
      <c r="AA21" s="43"/>
      <c r="AB21" s="11"/>
      <c r="AC21" s="43"/>
      <c r="AD21" s="11"/>
      <c r="AE21" s="6" t="s">
        <v>80</v>
      </c>
      <c r="AF21" s="27">
        <f>$AP$4</f>
        <v>3.15</v>
      </c>
      <c r="AG21" s="6" t="s">
        <v>16</v>
      </c>
      <c r="AH21" s="6">
        <f>$AS$4</f>
        <v>1</v>
      </c>
      <c r="AI21" s="5" t="s">
        <v>59</v>
      </c>
      <c r="AJ21" s="11">
        <f t="shared" si="1"/>
        <v>19.650000000000002</v>
      </c>
      <c r="AK21" s="6" t="s">
        <v>16</v>
      </c>
      <c r="AL21" s="43">
        <f t="shared" ref="AL21:AL22" si="5">AF21</f>
        <v>3.15</v>
      </c>
      <c r="AM21" s="6" t="s">
        <v>16</v>
      </c>
      <c r="AN21" s="6">
        <f t="shared" ref="AN21:AN22" si="6">AH21</f>
        <v>1</v>
      </c>
      <c r="AO21" s="10" t="s">
        <v>0</v>
      </c>
      <c r="AP21" s="11">
        <f t="shared" ref="AP21:AP22" si="7">AJ21*AL21*AN21</f>
        <v>61.897500000000008</v>
      </c>
      <c r="AQ21" s="5" t="s">
        <v>20</v>
      </c>
      <c r="AR21" s="15"/>
      <c r="AS21" s="4"/>
      <c r="AT21" s="27"/>
      <c r="AU21" s="4"/>
    </row>
    <row r="22" spans="1:47" s="28" customFormat="1" ht="11.1" customHeight="1">
      <c r="A22" s="5" t="str">
        <f>AJ5</f>
        <v>36/F</v>
      </c>
      <c r="C22" s="2" t="s">
        <v>13</v>
      </c>
      <c r="D22" s="42">
        <v>0.5</v>
      </c>
      <c r="E22" s="43" t="s">
        <v>58</v>
      </c>
      <c r="F22" s="11">
        <v>1.9</v>
      </c>
      <c r="G22" s="43" t="s">
        <v>58</v>
      </c>
      <c r="H22" s="11">
        <v>0.5</v>
      </c>
      <c r="I22" s="43" t="s">
        <v>58</v>
      </c>
      <c r="J22" s="11">
        <v>1.5</v>
      </c>
      <c r="K22" s="43" t="s">
        <v>58</v>
      </c>
      <c r="L22" s="11">
        <v>2.95</v>
      </c>
      <c r="M22" s="43" t="s">
        <v>58</v>
      </c>
      <c r="N22" s="11">
        <v>0.55000000000000004</v>
      </c>
      <c r="O22" s="43" t="s">
        <v>58</v>
      </c>
      <c r="P22" s="11">
        <v>3.65</v>
      </c>
      <c r="Q22" s="43" t="s">
        <v>58</v>
      </c>
      <c r="R22" s="11">
        <v>0.55000000000000004</v>
      </c>
      <c r="S22" s="43" t="s">
        <v>58</v>
      </c>
      <c r="T22" s="11">
        <v>3.85</v>
      </c>
      <c r="U22" s="43" t="s">
        <v>58</v>
      </c>
      <c r="V22" s="11">
        <v>1.6</v>
      </c>
      <c r="W22" s="43" t="s">
        <v>708</v>
      </c>
      <c r="X22" s="11">
        <v>6.1</v>
      </c>
      <c r="Y22" s="43" t="s">
        <v>708</v>
      </c>
      <c r="Z22" s="11">
        <v>2.5</v>
      </c>
      <c r="AA22" s="43" t="s">
        <v>708</v>
      </c>
      <c r="AB22" s="11">
        <v>2.1</v>
      </c>
      <c r="AC22" s="43"/>
      <c r="AD22" s="11"/>
      <c r="AE22" s="6" t="s">
        <v>80</v>
      </c>
      <c r="AF22" s="27">
        <f>$AP$5</f>
        <v>3.5</v>
      </c>
      <c r="AG22" s="6" t="s">
        <v>16</v>
      </c>
      <c r="AH22" s="6">
        <f>$AS$5</f>
        <v>1</v>
      </c>
      <c r="AI22" s="5" t="s">
        <v>59</v>
      </c>
      <c r="AJ22" s="11">
        <f>D22+F22+H22+J22+L22+N22+P22+R22+T22+V22+X22+Z22+AB22+AD22</f>
        <v>28.25</v>
      </c>
      <c r="AK22" s="6" t="s">
        <v>21</v>
      </c>
      <c r="AL22" s="43">
        <f t="shared" si="5"/>
        <v>3.5</v>
      </c>
      <c r="AM22" s="6" t="s">
        <v>21</v>
      </c>
      <c r="AN22" s="6">
        <f t="shared" si="6"/>
        <v>1</v>
      </c>
      <c r="AO22" s="10" t="s">
        <v>0</v>
      </c>
      <c r="AP22" s="11">
        <f t="shared" si="7"/>
        <v>98.875</v>
      </c>
      <c r="AQ22" s="5" t="s">
        <v>20</v>
      </c>
      <c r="AR22" s="15"/>
      <c r="AS22" s="4"/>
      <c r="AT22" s="27"/>
      <c r="AU22" s="4"/>
    </row>
    <row r="23" spans="1:47" ht="11.1" customHeight="1">
      <c r="A23" s="5" t="s">
        <v>707</v>
      </c>
      <c r="B23" s="4"/>
      <c r="C23" s="2" t="s">
        <v>13</v>
      </c>
      <c r="D23" s="42">
        <v>2.5</v>
      </c>
      <c r="E23" s="43" t="s">
        <v>58</v>
      </c>
      <c r="F23" s="11">
        <v>2.1</v>
      </c>
      <c r="G23" s="43"/>
      <c r="H23" s="11"/>
      <c r="I23" s="43"/>
      <c r="J23" s="11"/>
      <c r="K23" s="43"/>
      <c r="L23" s="11"/>
      <c r="M23" s="43"/>
      <c r="N23" s="11"/>
      <c r="O23" s="43"/>
      <c r="P23" s="11"/>
      <c r="Q23" s="43"/>
      <c r="R23" s="11"/>
      <c r="S23" s="43"/>
      <c r="T23" s="11"/>
      <c r="U23" s="43"/>
      <c r="V23" s="11"/>
      <c r="W23" s="43"/>
      <c r="X23" s="11"/>
      <c r="Y23" s="43"/>
      <c r="Z23" s="11"/>
      <c r="AA23" s="43"/>
      <c r="AB23" s="11"/>
      <c r="AC23" s="43"/>
      <c r="AD23" s="11"/>
      <c r="AE23" s="6" t="s">
        <v>80</v>
      </c>
      <c r="AF23" s="27">
        <f>AP6</f>
        <v>3.5</v>
      </c>
      <c r="AG23" s="6" t="s">
        <v>15</v>
      </c>
      <c r="AH23" s="6">
        <f>$AS$5</f>
        <v>1</v>
      </c>
      <c r="AI23" s="5" t="s">
        <v>0</v>
      </c>
      <c r="AJ23" s="11">
        <f>D23+F23+H23+J23+L23+N23+P23+R23+T23+V23+X23</f>
        <v>4.5999999999999996</v>
      </c>
      <c r="AK23" s="6" t="s">
        <v>21</v>
      </c>
      <c r="AL23" s="43">
        <f>AF23</f>
        <v>3.5</v>
      </c>
      <c r="AM23" s="6" t="s">
        <v>712</v>
      </c>
      <c r="AN23" s="6">
        <f>AH23</f>
        <v>1</v>
      </c>
      <c r="AO23" s="10" t="s">
        <v>713</v>
      </c>
      <c r="AP23" s="11">
        <f>AJ23*AL23*AN23</f>
        <v>16.099999999999998</v>
      </c>
      <c r="AQ23" s="5" t="s">
        <v>20</v>
      </c>
      <c r="AR23" s="15"/>
      <c r="AS23" s="9"/>
      <c r="AT23" s="29"/>
      <c r="AU23" s="8"/>
    </row>
    <row r="24" spans="1:47" ht="11.1" customHeight="1">
      <c r="A24" s="5"/>
      <c r="B24" s="4"/>
      <c r="C24" s="4"/>
      <c r="D24" s="42"/>
      <c r="E24" s="43"/>
      <c r="F24" s="11"/>
      <c r="G24" s="43"/>
      <c r="H24" s="11"/>
      <c r="I24" s="43"/>
      <c r="J24" s="11"/>
      <c r="K24" s="43"/>
      <c r="L24" s="11"/>
      <c r="M24" s="43"/>
      <c r="N24" s="11"/>
      <c r="O24" s="43"/>
      <c r="P24" s="11"/>
      <c r="Q24" s="43"/>
      <c r="R24" s="11"/>
      <c r="S24" s="43"/>
      <c r="T24" s="11"/>
      <c r="U24" s="43"/>
      <c r="V24" s="11"/>
      <c r="W24" s="43"/>
      <c r="X24" s="11"/>
      <c r="Y24" s="43"/>
      <c r="Z24" s="11"/>
      <c r="AA24" s="43"/>
      <c r="AB24" s="11"/>
      <c r="AC24" s="43"/>
      <c r="AD24" s="11"/>
      <c r="AE24" s="6"/>
      <c r="AF24" s="27"/>
      <c r="AG24" s="6"/>
      <c r="AH24" s="6"/>
      <c r="AJ24" s="11"/>
      <c r="AL24" s="43"/>
      <c r="AM24" s="6"/>
      <c r="AN24" s="6"/>
      <c r="AO24" s="10"/>
      <c r="AP24" s="11"/>
      <c r="AQ24" s="5"/>
      <c r="AR24" s="15"/>
      <c r="AS24" s="9"/>
      <c r="AT24" s="29"/>
      <c r="AU24" s="8"/>
    </row>
    <row r="25" spans="1:47" s="28" customFormat="1" ht="11.1" customHeight="1">
      <c r="A25" s="5"/>
      <c r="D25" s="42"/>
      <c r="E25" s="43"/>
      <c r="F25" s="11"/>
      <c r="G25" s="43"/>
      <c r="H25" s="11"/>
      <c r="I25" s="43"/>
      <c r="J25" s="11"/>
      <c r="K25" s="43"/>
      <c r="L25" s="11"/>
      <c r="M25" s="43"/>
      <c r="N25" s="11"/>
      <c r="O25" s="43"/>
      <c r="P25" s="11"/>
      <c r="Q25" s="43"/>
      <c r="R25" s="11"/>
      <c r="S25" s="43"/>
      <c r="T25" s="11"/>
      <c r="U25" s="43"/>
      <c r="V25" s="11"/>
      <c r="W25" s="43"/>
      <c r="X25" s="11"/>
      <c r="Y25" s="43"/>
      <c r="Z25" s="11"/>
      <c r="AA25" s="43"/>
      <c r="AB25" s="11"/>
      <c r="AC25" s="43"/>
      <c r="AD25" s="11"/>
      <c r="AE25" s="6"/>
      <c r="AF25" s="27"/>
      <c r="AG25" s="6"/>
      <c r="AH25" s="6"/>
      <c r="AI25" s="5"/>
      <c r="AJ25" s="11"/>
      <c r="AK25" s="6"/>
      <c r="AL25" s="43"/>
      <c r="AM25" s="6"/>
      <c r="AN25" s="6"/>
      <c r="AO25" s="17"/>
      <c r="AP25" s="18"/>
      <c r="AQ25" s="19"/>
      <c r="AR25" s="20"/>
      <c r="AS25" s="21"/>
      <c r="AT25" s="30"/>
      <c r="AU25" s="23"/>
    </row>
    <row r="26" spans="1:47" s="28" customFormat="1" ht="11.1" customHeight="1">
      <c r="A26" s="31"/>
      <c r="B26" s="5"/>
      <c r="C26" s="5"/>
      <c r="D26" s="4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11"/>
      <c r="AK26" s="6"/>
      <c r="AL26" s="24"/>
      <c r="AM26" s="9"/>
      <c r="AN26" s="9"/>
      <c r="AO26" s="10"/>
      <c r="AP26" s="50"/>
      <c r="AQ26" s="51"/>
      <c r="AR26" s="52"/>
      <c r="AS26" s="53" t="s">
        <v>27</v>
      </c>
      <c r="AT26" s="54">
        <f>SUM(AP20:AP26)</f>
        <v>2292.0974999999999</v>
      </c>
      <c r="AU26" s="55" t="s">
        <v>26</v>
      </c>
    </row>
    <row r="27" spans="1:47" s="28" customFormat="1" ht="11.1" customHeight="1">
      <c r="B27" s="32"/>
      <c r="C27" s="32"/>
      <c r="D27" s="44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11"/>
      <c r="AK27" s="33"/>
      <c r="AM27" s="34"/>
      <c r="AN27" s="34"/>
      <c r="AO27" s="33"/>
      <c r="AP27" s="35"/>
      <c r="AR27" s="36"/>
      <c r="AS27" s="34"/>
      <c r="AT27" s="35"/>
    </row>
    <row r="28" spans="1:47" ht="11.1" customHeight="1">
      <c r="A28" s="48" t="s">
        <v>28</v>
      </c>
      <c r="B28" s="14"/>
      <c r="C28" s="14"/>
      <c r="D28" s="1" t="s">
        <v>81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1"/>
      <c r="AT28" s="27"/>
    </row>
    <row r="29" spans="1:47" s="28" customFormat="1" ht="11.1" customHeight="1">
      <c r="A29" s="5" t="str">
        <f>AJ3</f>
        <v xml:space="preserve">1/F-34/F </v>
      </c>
      <c r="C29" s="2" t="s">
        <v>13</v>
      </c>
      <c r="D29" s="42">
        <v>1.65</v>
      </c>
      <c r="E29" s="43" t="s">
        <v>58</v>
      </c>
      <c r="F29" s="11">
        <v>3.5</v>
      </c>
      <c r="G29" s="43" t="s">
        <v>58</v>
      </c>
      <c r="H29" s="11">
        <v>2.95</v>
      </c>
      <c r="I29" s="43" t="s">
        <v>58</v>
      </c>
      <c r="J29" s="11">
        <v>1.65</v>
      </c>
      <c r="K29" s="43" t="s">
        <v>58</v>
      </c>
      <c r="L29" s="11">
        <v>0.7</v>
      </c>
      <c r="M29" s="43"/>
      <c r="N29" s="11"/>
      <c r="O29" s="43"/>
      <c r="P29" s="11"/>
      <c r="Q29" s="43"/>
      <c r="R29" s="11"/>
      <c r="S29" s="43"/>
      <c r="T29" s="11"/>
      <c r="U29" s="43"/>
      <c r="V29" s="11"/>
      <c r="W29" s="43"/>
      <c r="X29" s="11"/>
      <c r="Y29" s="43"/>
      <c r="Z29" s="11"/>
      <c r="AA29" s="43"/>
      <c r="AB29" s="11"/>
      <c r="AC29" s="43"/>
      <c r="AD29" s="11"/>
      <c r="AE29" s="6" t="s">
        <v>80</v>
      </c>
      <c r="AF29" s="27">
        <f>$AP$3</f>
        <v>3.15</v>
      </c>
      <c r="AG29" s="6" t="s">
        <v>16</v>
      </c>
      <c r="AH29" s="6">
        <f>$AS$3</f>
        <v>34</v>
      </c>
      <c r="AI29" s="5" t="s">
        <v>59</v>
      </c>
      <c r="AJ29" s="11">
        <f t="shared" si="1"/>
        <v>10.450000000000001</v>
      </c>
      <c r="AK29" s="6" t="s">
        <v>16</v>
      </c>
      <c r="AL29" s="43">
        <f>AF29</f>
        <v>3.15</v>
      </c>
      <c r="AM29" s="6" t="s">
        <v>16</v>
      </c>
      <c r="AN29" s="6">
        <f>AH29</f>
        <v>34</v>
      </c>
      <c r="AO29" s="10" t="s">
        <v>18</v>
      </c>
      <c r="AP29" s="11">
        <f>AJ29*AL29*AN29</f>
        <v>1119.1950000000002</v>
      </c>
      <c r="AQ29" s="5" t="s">
        <v>2</v>
      </c>
      <c r="AR29" s="15"/>
      <c r="AS29" s="4"/>
      <c r="AT29" s="27"/>
      <c r="AU29" s="4"/>
    </row>
    <row r="30" spans="1:47" s="28" customFormat="1" ht="11.1" customHeight="1">
      <c r="A30" s="5" t="str">
        <f>AJ4</f>
        <v>35/F</v>
      </c>
      <c r="C30" s="2" t="s">
        <v>13</v>
      </c>
      <c r="D30" s="42">
        <v>0.65</v>
      </c>
      <c r="E30" s="43" t="s">
        <v>58</v>
      </c>
      <c r="F30" s="11">
        <v>2.6</v>
      </c>
      <c r="G30" s="43" t="s">
        <v>58</v>
      </c>
      <c r="H30" s="11">
        <v>2.95</v>
      </c>
      <c r="I30" s="43" t="s">
        <v>58</v>
      </c>
      <c r="J30" s="11">
        <v>1.65</v>
      </c>
      <c r="K30" s="43" t="s">
        <v>58</v>
      </c>
      <c r="L30" s="11">
        <v>0.7</v>
      </c>
      <c r="M30" s="43"/>
      <c r="N30" s="11"/>
      <c r="O30" s="43"/>
      <c r="P30" s="11"/>
      <c r="Q30" s="43"/>
      <c r="R30" s="11"/>
      <c r="S30" s="43"/>
      <c r="T30" s="11"/>
      <c r="U30" s="43"/>
      <c r="V30" s="11"/>
      <c r="W30" s="43"/>
      <c r="X30" s="11"/>
      <c r="Y30" s="43"/>
      <c r="Z30" s="11"/>
      <c r="AA30" s="43"/>
      <c r="AB30" s="11"/>
      <c r="AC30" s="43"/>
      <c r="AD30" s="11"/>
      <c r="AE30" s="6" t="s">
        <v>80</v>
      </c>
      <c r="AF30" s="27">
        <f>$AP$4</f>
        <v>3.15</v>
      </c>
      <c r="AG30" s="6" t="s">
        <v>16</v>
      </c>
      <c r="AH30" s="6">
        <f>$AS$4</f>
        <v>1</v>
      </c>
      <c r="AI30" s="5" t="s">
        <v>59</v>
      </c>
      <c r="AJ30" s="11">
        <f t="shared" si="1"/>
        <v>8.5499999999999989</v>
      </c>
      <c r="AK30" s="6" t="s">
        <v>16</v>
      </c>
      <c r="AL30" s="43">
        <f t="shared" ref="AL30:AL31" si="8">AF30</f>
        <v>3.15</v>
      </c>
      <c r="AM30" s="6" t="s">
        <v>16</v>
      </c>
      <c r="AN30" s="6">
        <f t="shared" ref="AN30:AN31" si="9">AH30</f>
        <v>1</v>
      </c>
      <c r="AO30" s="10" t="s">
        <v>0</v>
      </c>
      <c r="AP30" s="11">
        <f t="shared" ref="AP30:AP31" si="10">AJ30*AL30*AN30</f>
        <v>26.932499999999997</v>
      </c>
      <c r="AQ30" s="5" t="s">
        <v>20</v>
      </c>
      <c r="AR30" s="15"/>
      <c r="AS30" s="4"/>
      <c r="AT30" s="27"/>
      <c r="AU30" s="4"/>
    </row>
    <row r="31" spans="1:47" s="28" customFormat="1" ht="11.1" customHeight="1">
      <c r="A31" s="5" t="str">
        <f>AJ5</f>
        <v>36/F</v>
      </c>
      <c r="C31" s="2" t="s">
        <v>13</v>
      </c>
      <c r="D31" s="42">
        <v>0.65</v>
      </c>
      <c r="E31" s="43" t="s">
        <v>58</v>
      </c>
      <c r="F31" s="11">
        <v>2.6</v>
      </c>
      <c r="G31" s="43" t="s">
        <v>58</v>
      </c>
      <c r="H31" s="11">
        <v>1.3</v>
      </c>
      <c r="I31" s="43" t="s">
        <v>58</v>
      </c>
      <c r="J31" s="11">
        <v>4.2</v>
      </c>
      <c r="K31" s="43" t="s">
        <v>58</v>
      </c>
      <c r="L31" s="11">
        <v>2.1</v>
      </c>
      <c r="M31" s="43" t="s">
        <v>714</v>
      </c>
      <c r="N31" s="11">
        <v>1.75</v>
      </c>
      <c r="O31" s="43"/>
      <c r="P31" s="11"/>
      <c r="Q31" s="43"/>
      <c r="R31" s="11"/>
      <c r="S31" s="43"/>
      <c r="T31" s="11"/>
      <c r="U31" s="43"/>
      <c r="V31" s="11"/>
      <c r="W31" s="43"/>
      <c r="X31" s="11"/>
      <c r="Y31" s="43"/>
      <c r="Z31" s="11"/>
      <c r="AA31" s="43"/>
      <c r="AB31" s="11"/>
      <c r="AC31" s="43"/>
      <c r="AD31" s="11"/>
      <c r="AE31" s="6" t="s">
        <v>80</v>
      </c>
      <c r="AF31" s="27">
        <f>$AP$5</f>
        <v>3.5</v>
      </c>
      <c r="AG31" s="6" t="s">
        <v>16</v>
      </c>
      <c r="AH31" s="6">
        <f>$AS$5</f>
        <v>1</v>
      </c>
      <c r="AI31" s="5" t="s">
        <v>59</v>
      </c>
      <c r="AJ31" s="11">
        <f t="shared" si="1"/>
        <v>12.6</v>
      </c>
      <c r="AK31" s="6" t="s">
        <v>21</v>
      </c>
      <c r="AL31" s="43">
        <f t="shared" si="8"/>
        <v>3.5</v>
      </c>
      <c r="AM31" s="6" t="s">
        <v>21</v>
      </c>
      <c r="AN31" s="6">
        <f t="shared" si="9"/>
        <v>1</v>
      </c>
      <c r="AO31" s="10" t="s">
        <v>0</v>
      </c>
      <c r="AP31" s="11">
        <f t="shared" si="10"/>
        <v>44.1</v>
      </c>
      <c r="AQ31" s="5" t="s">
        <v>20</v>
      </c>
      <c r="AR31" s="15"/>
      <c r="AS31" s="4"/>
      <c r="AT31" s="27"/>
      <c r="AU31" s="4"/>
    </row>
    <row r="32" spans="1:47" s="28" customFormat="1" ht="11.1" customHeight="1">
      <c r="A32" s="5" t="s">
        <v>707</v>
      </c>
      <c r="B32" s="4"/>
      <c r="C32" s="2" t="s">
        <v>13</v>
      </c>
      <c r="D32" s="42">
        <v>2.2999999999999998</v>
      </c>
      <c r="E32" s="43"/>
      <c r="F32" s="11"/>
      <c r="G32" s="43"/>
      <c r="H32" s="11"/>
      <c r="I32" s="43"/>
      <c r="J32" s="11"/>
      <c r="K32" s="43"/>
      <c r="L32" s="11"/>
      <c r="M32" s="43"/>
      <c r="N32" s="11"/>
      <c r="O32" s="43"/>
      <c r="P32" s="11"/>
      <c r="Q32" s="43"/>
      <c r="R32" s="11"/>
      <c r="S32" s="43"/>
      <c r="T32" s="11"/>
      <c r="U32" s="43"/>
      <c r="V32" s="11"/>
      <c r="W32" s="43"/>
      <c r="X32" s="11"/>
      <c r="Y32" s="43"/>
      <c r="Z32" s="11"/>
      <c r="AA32" s="43"/>
      <c r="AB32" s="11"/>
      <c r="AC32" s="43"/>
      <c r="AD32" s="11"/>
      <c r="AE32" s="6" t="s">
        <v>80</v>
      </c>
      <c r="AF32" s="27">
        <f>AP6</f>
        <v>3.5</v>
      </c>
      <c r="AG32" s="6" t="s">
        <v>15</v>
      </c>
      <c r="AH32" s="6">
        <f>$AS$5</f>
        <v>1</v>
      </c>
      <c r="AI32" s="5" t="s">
        <v>0</v>
      </c>
      <c r="AJ32" s="11">
        <f>D32+F32+H32+J32+L32+N32+P32+R32+T32+V32+X32</f>
        <v>2.2999999999999998</v>
      </c>
      <c r="AK32" s="6" t="s">
        <v>21</v>
      </c>
      <c r="AL32" s="43">
        <f>AF32</f>
        <v>3.5</v>
      </c>
      <c r="AM32" s="6" t="s">
        <v>712</v>
      </c>
      <c r="AN32" s="6">
        <f>AH32</f>
        <v>1</v>
      </c>
      <c r="AO32" s="10" t="s">
        <v>713</v>
      </c>
      <c r="AP32" s="11">
        <f>AJ32*AL32*AN32</f>
        <v>8.0499999999999989</v>
      </c>
      <c r="AQ32" s="5" t="s">
        <v>20</v>
      </c>
      <c r="AR32" s="15"/>
      <c r="AS32" s="9"/>
      <c r="AT32" s="29"/>
      <c r="AU32" s="8"/>
    </row>
    <row r="33" spans="1:47" s="28" customFormat="1" ht="11.1" customHeight="1">
      <c r="A33" s="5"/>
      <c r="D33" s="42"/>
      <c r="E33" s="43"/>
      <c r="F33" s="11"/>
      <c r="G33" s="43"/>
      <c r="H33" s="11"/>
      <c r="I33" s="43"/>
      <c r="J33" s="11"/>
      <c r="K33" s="43"/>
      <c r="L33" s="11"/>
      <c r="M33" s="43"/>
      <c r="N33" s="11"/>
      <c r="O33" s="43"/>
      <c r="P33" s="11"/>
      <c r="Q33" s="43"/>
      <c r="R33" s="11"/>
      <c r="S33" s="43"/>
      <c r="T33" s="11"/>
      <c r="U33" s="43"/>
      <c r="V33" s="11"/>
      <c r="W33" s="43"/>
      <c r="X33" s="11"/>
      <c r="Y33" s="43"/>
      <c r="Z33" s="11"/>
      <c r="AA33" s="43"/>
      <c r="AB33" s="11"/>
      <c r="AC33" s="43"/>
      <c r="AD33" s="11"/>
      <c r="AE33" s="6"/>
      <c r="AF33" s="27"/>
      <c r="AG33" s="6"/>
      <c r="AH33" s="6"/>
      <c r="AI33" s="5"/>
      <c r="AJ33" s="11"/>
      <c r="AK33" s="6"/>
      <c r="AL33" s="43"/>
      <c r="AM33" s="6"/>
      <c r="AN33" s="6"/>
      <c r="AO33" s="10"/>
      <c r="AP33" s="11"/>
      <c r="AQ33" s="5"/>
      <c r="AR33" s="15"/>
      <c r="AS33" s="9"/>
      <c r="AT33" s="29"/>
      <c r="AU33" s="8"/>
    </row>
    <row r="34" spans="1:47" s="28" customFormat="1" ht="11.1" customHeight="1">
      <c r="A34" s="5"/>
      <c r="D34" s="42"/>
      <c r="E34" s="43"/>
      <c r="F34" s="11"/>
      <c r="G34" s="43"/>
      <c r="H34" s="11"/>
      <c r="I34" s="43"/>
      <c r="J34" s="11"/>
      <c r="K34" s="43"/>
      <c r="L34" s="11"/>
      <c r="M34" s="43"/>
      <c r="N34" s="11"/>
      <c r="O34" s="43"/>
      <c r="P34" s="11"/>
      <c r="Q34" s="43"/>
      <c r="R34" s="11"/>
      <c r="S34" s="43"/>
      <c r="T34" s="11"/>
      <c r="U34" s="43"/>
      <c r="V34" s="11"/>
      <c r="W34" s="43"/>
      <c r="X34" s="11"/>
      <c r="Y34" s="43"/>
      <c r="Z34" s="11"/>
      <c r="AA34" s="43"/>
      <c r="AB34" s="11"/>
      <c r="AC34" s="43"/>
      <c r="AD34" s="11"/>
      <c r="AE34" s="6"/>
      <c r="AF34" s="27"/>
      <c r="AG34" s="6"/>
      <c r="AH34" s="6"/>
      <c r="AI34" s="5"/>
      <c r="AJ34" s="11"/>
      <c r="AK34" s="6"/>
      <c r="AL34" s="43"/>
      <c r="AM34" s="6"/>
      <c r="AN34" s="6"/>
      <c r="AO34" s="17"/>
      <c r="AP34" s="18"/>
      <c r="AQ34" s="19"/>
      <c r="AR34" s="20"/>
      <c r="AS34" s="21"/>
      <c r="AT34" s="30"/>
      <c r="AU34" s="23"/>
    </row>
    <row r="35" spans="1:47" ht="11.1" customHeight="1">
      <c r="AJ35" s="11"/>
      <c r="AL35" s="24"/>
      <c r="AM35" s="9"/>
      <c r="AN35" s="9"/>
      <c r="AO35" s="10"/>
      <c r="AP35" s="50"/>
      <c r="AQ35" s="51"/>
      <c r="AR35" s="52"/>
      <c r="AS35" s="53" t="s">
        <v>30</v>
      </c>
      <c r="AT35" s="54">
        <f>SUM(AP29:AP35)</f>
        <v>1198.2774999999999</v>
      </c>
      <c r="AU35" s="55" t="s">
        <v>20</v>
      </c>
    </row>
    <row r="36" spans="1:47" ht="11.1" customHeight="1">
      <c r="B36" s="4"/>
      <c r="C36" s="4"/>
      <c r="D36" s="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11"/>
      <c r="AP36" s="27"/>
      <c r="AT36" s="37"/>
    </row>
    <row r="37" spans="1:47" ht="11.1" customHeight="1">
      <c r="A37" s="48" t="s">
        <v>31</v>
      </c>
      <c r="B37" s="14"/>
      <c r="C37" s="14"/>
      <c r="D37" s="1" t="s">
        <v>81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1"/>
      <c r="AT37" s="37"/>
    </row>
    <row r="38" spans="1:47" ht="11.1" customHeight="1">
      <c r="A38" s="5" t="str">
        <f>AJ3</f>
        <v xml:space="preserve">1/F-34/F </v>
      </c>
      <c r="C38" s="2" t="s">
        <v>13</v>
      </c>
      <c r="D38" s="42">
        <v>2.9</v>
      </c>
      <c r="E38" s="43" t="s">
        <v>58</v>
      </c>
      <c r="F38" s="11">
        <v>0.75</v>
      </c>
      <c r="G38" s="43" t="s">
        <v>58</v>
      </c>
      <c r="H38" s="11">
        <v>3</v>
      </c>
      <c r="I38" s="43" t="s">
        <v>58</v>
      </c>
      <c r="J38" s="11">
        <v>0.6</v>
      </c>
      <c r="K38" s="43" t="s">
        <v>58</v>
      </c>
      <c r="L38" s="11">
        <v>0.95</v>
      </c>
      <c r="M38" s="43" t="s">
        <v>58</v>
      </c>
      <c r="N38" s="11">
        <v>2.4</v>
      </c>
      <c r="O38" s="43" t="s">
        <v>58</v>
      </c>
      <c r="P38" s="11">
        <v>0.65</v>
      </c>
      <c r="Q38" s="43" t="s">
        <v>58</v>
      </c>
      <c r="R38" s="11">
        <v>2.6</v>
      </c>
      <c r="S38" s="43" t="s">
        <v>58</v>
      </c>
      <c r="T38" s="11">
        <v>1</v>
      </c>
      <c r="U38" s="43" t="s">
        <v>58</v>
      </c>
      <c r="V38" s="11">
        <v>0.6</v>
      </c>
      <c r="W38" s="43" t="s">
        <v>58</v>
      </c>
      <c r="X38" s="11">
        <v>3</v>
      </c>
      <c r="Y38" s="43" t="s">
        <v>58</v>
      </c>
      <c r="Z38" s="11">
        <v>0.75</v>
      </c>
      <c r="AA38" s="43" t="s">
        <v>58</v>
      </c>
      <c r="AB38" s="11">
        <v>3.15</v>
      </c>
      <c r="AC38" s="43" t="s">
        <v>58</v>
      </c>
      <c r="AD38" s="11">
        <v>1.75</v>
      </c>
      <c r="AE38" s="6" t="s">
        <v>80</v>
      </c>
      <c r="AF38" s="27">
        <f>$AP$3</f>
        <v>3.15</v>
      </c>
      <c r="AG38" s="6" t="s">
        <v>16</v>
      </c>
      <c r="AH38" s="6">
        <f>$AS$3</f>
        <v>34</v>
      </c>
      <c r="AI38" s="5" t="s">
        <v>59</v>
      </c>
      <c r="AJ38" s="11">
        <f>D38+F38+H38+J38+L38+N38+P38+R38+T38+V38+X38+Z38+AB38+AD38</f>
        <v>24.099999999999998</v>
      </c>
      <c r="AK38" s="6" t="s">
        <v>16</v>
      </c>
      <c r="AL38" s="43">
        <f>AF38</f>
        <v>3.15</v>
      </c>
      <c r="AM38" s="6" t="s">
        <v>16</v>
      </c>
      <c r="AN38" s="6">
        <f>AH38</f>
        <v>34</v>
      </c>
      <c r="AO38" s="10" t="s">
        <v>18</v>
      </c>
      <c r="AP38" s="11">
        <f>AJ38*AL38*AN38</f>
        <v>2581.1099999999997</v>
      </c>
      <c r="AQ38" s="5" t="s">
        <v>2</v>
      </c>
      <c r="AR38" s="15"/>
      <c r="AS38" s="4"/>
      <c r="AT38" s="27"/>
    </row>
    <row r="39" spans="1:47" ht="11.1" customHeight="1">
      <c r="A39" s="5" t="str">
        <f>AJ4</f>
        <v>35/F</v>
      </c>
      <c r="C39" s="2" t="s">
        <v>13</v>
      </c>
      <c r="D39" s="42">
        <v>4.4000000000000004</v>
      </c>
      <c r="E39" s="43" t="s">
        <v>58</v>
      </c>
      <c r="F39" s="11">
        <v>0.5</v>
      </c>
      <c r="G39" s="43" t="s">
        <v>58</v>
      </c>
      <c r="H39" s="11">
        <v>3.8</v>
      </c>
      <c r="I39" s="43" t="s">
        <v>58</v>
      </c>
      <c r="J39" s="11">
        <v>0.5</v>
      </c>
      <c r="K39" s="43" t="s">
        <v>58</v>
      </c>
      <c r="L39" s="11">
        <v>3.15</v>
      </c>
      <c r="M39" s="43" t="s">
        <v>58</v>
      </c>
      <c r="N39" s="11">
        <v>0.5</v>
      </c>
      <c r="O39" s="43" t="s">
        <v>58</v>
      </c>
      <c r="P39" s="11">
        <v>4.4000000000000004</v>
      </c>
      <c r="Q39" s="43" t="s">
        <v>58</v>
      </c>
      <c r="R39" s="11">
        <v>0.5</v>
      </c>
      <c r="S39" s="43" t="s">
        <v>58</v>
      </c>
      <c r="T39" s="11">
        <v>3.75</v>
      </c>
      <c r="U39" s="43" t="s">
        <v>58</v>
      </c>
      <c r="V39" s="11">
        <v>1.75</v>
      </c>
      <c r="W39" s="43"/>
      <c r="X39" s="11"/>
      <c r="Y39" s="43"/>
      <c r="Z39" s="11"/>
      <c r="AA39" s="43"/>
      <c r="AB39" s="11"/>
      <c r="AC39" s="43"/>
      <c r="AD39" s="11"/>
      <c r="AE39" s="6" t="s">
        <v>80</v>
      </c>
      <c r="AF39" s="27">
        <f>$AP$4</f>
        <v>3.15</v>
      </c>
      <c r="AG39" s="6" t="s">
        <v>16</v>
      </c>
      <c r="AH39" s="6">
        <f>$AS$4</f>
        <v>1</v>
      </c>
      <c r="AI39" s="5" t="s">
        <v>59</v>
      </c>
      <c r="AJ39" s="11">
        <f t="shared" ref="AJ39:AJ40" si="11">D39+F39+H39+J39+L39+N39+P39+R39+T39+V39+X39+Z39+AB39+AD39</f>
        <v>23.25</v>
      </c>
      <c r="AK39" s="6" t="s">
        <v>16</v>
      </c>
      <c r="AL39" s="43">
        <f t="shared" ref="AL39:AL40" si="12">AF39</f>
        <v>3.15</v>
      </c>
      <c r="AM39" s="6" t="s">
        <v>16</v>
      </c>
      <c r="AN39" s="6">
        <f t="shared" ref="AN39:AN40" si="13">AH39</f>
        <v>1</v>
      </c>
      <c r="AO39" s="10" t="s">
        <v>0</v>
      </c>
      <c r="AP39" s="11">
        <f t="shared" ref="AP39:AP40" si="14">AJ39*AL39*AN39</f>
        <v>73.237499999999997</v>
      </c>
      <c r="AQ39" s="5" t="s">
        <v>20</v>
      </c>
      <c r="AR39" s="15"/>
      <c r="AS39" s="4"/>
      <c r="AT39" s="27"/>
    </row>
    <row r="40" spans="1:47" ht="11.1" customHeight="1">
      <c r="A40" s="5" t="str">
        <f>AJ5</f>
        <v>36/F</v>
      </c>
      <c r="C40" s="2" t="s">
        <v>13</v>
      </c>
      <c r="D40" s="42">
        <v>4.4000000000000004</v>
      </c>
      <c r="E40" s="43" t="s">
        <v>58</v>
      </c>
      <c r="F40" s="11">
        <v>0.5</v>
      </c>
      <c r="G40" s="43" t="s">
        <v>58</v>
      </c>
      <c r="H40" s="11">
        <v>3.8</v>
      </c>
      <c r="I40" s="43" t="s">
        <v>58</v>
      </c>
      <c r="J40" s="11">
        <v>0.5</v>
      </c>
      <c r="K40" s="43" t="s">
        <v>58</v>
      </c>
      <c r="L40" s="11">
        <v>3.15</v>
      </c>
      <c r="M40" s="43" t="s">
        <v>58</v>
      </c>
      <c r="N40" s="11">
        <v>0.5</v>
      </c>
      <c r="O40" s="43" t="s">
        <v>58</v>
      </c>
      <c r="P40" s="11">
        <v>4.4000000000000004</v>
      </c>
      <c r="Q40" s="43" t="s">
        <v>58</v>
      </c>
      <c r="R40" s="11">
        <v>0.5</v>
      </c>
      <c r="S40" s="43" t="s">
        <v>58</v>
      </c>
      <c r="T40" s="11">
        <v>3.75</v>
      </c>
      <c r="U40" s="43" t="s">
        <v>58</v>
      </c>
      <c r="V40" s="11">
        <v>2.1</v>
      </c>
      <c r="W40" s="43" t="s">
        <v>58</v>
      </c>
      <c r="X40" s="11">
        <v>2.4</v>
      </c>
      <c r="Y40" s="43"/>
      <c r="Z40" s="11"/>
      <c r="AA40" s="43"/>
      <c r="AB40" s="11"/>
      <c r="AC40" s="43"/>
      <c r="AD40" s="11"/>
      <c r="AE40" s="6" t="s">
        <v>80</v>
      </c>
      <c r="AF40" s="27">
        <f>$AP$5</f>
        <v>3.5</v>
      </c>
      <c r="AG40" s="6" t="s">
        <v>16</v>
      </c>
      <c r="AH40" s="6">
        <f>$AS$5</f>
        <v>1</v>
      </c>
      <c r="AI40" s="5" t="s">
        <v>59</v>
      </c>
      <c r="AJ40" s="11">
        <f t="shared" si="11"/>
        <v>26</v>
      </c>
      <c r="AK40" s="6" t="s">
        <v>21</v>
      </c>
      <c r="AL40" s="43">
        <f t="shared" si="12"/>
        <v>3.5</v>
      </c>
      <c r="AM40" s="6" t="s">
        <v>21</v>
      </c>
      <c r="AN40" s="6">
        <f t="shared" si="13"/>
        <v>1</v>
      </c>
      <c r="AO40" s="10" t="s">
        <v>0</v>
      </c>
      <c r="AP40" s="11">
        <f t="shared" si="14"/>
        <v>91</v>
      </c>
      <c r="AQ40" s="5" t="s">
        <v>20</v>
      </c>
      <c r="AR40" s="15"/>
      <c r="AS40" s="4"/>
      <c r="AT40" s="27"/>
    </row>
    <row r="41" spans="1:47" ht="11.1" customHeight="1">
      <c r="A41" s="5" t="s">
        <v>707</v>
      </c>
      <c r="B41" s="4"/>
      <c r="C41" s="2" t="s">
        <v>13</v>
      </c>
      <c r="D41" s="42">
        <v>2</v>
      </c>
      <c r="E41" s="43" t="s">
        <v>58</v>
      </c>
      <c r="F41" s="11">
        <v>2.6</v>
      </c>
      <c r="G41" s="43"/>
      <c r="H41" s="11"/>
      <c r="I41" s="43"/>
      <c r="J41" s="11"/>
      <c r="K41" s="43"/>
      <c r="L41" s="11"/>
      <c r="M41" s="43"/>
      <c r="N41" s="11"/>
      <c r="O41" s="43"/>
      <c r="P41" s="11"/>
      <c r="Q41" s="43"/>
      <c r="R41" s="11"/>
      <c r="S41" s="43"/>
      <c r="T41" s="11"/>
      <c r="U41" s="43"/>
      <c r="V41" s="11"/>
      <c r="W41" s="43"/>
      <c r="X41" s="11"/>
      <c r="Y41" s="43"/>
      <c r="Z41" s="11"/>
      <c r="AA41" s="43"/>
      <c r="AB41" s="11"/>
      <c r="AC41" s="43"/>
      <c r="AD41" s="11"/>
      <c r="AE41" s="6" t="s">
        <v>80</v>
      </c>
      <c r="AF41" s="27">
        <f>AP6</f>
        <v>3.5</v>
      </c>
      <c r="AG41" s="6" t="s">
        <v>15</v>
      </c>
      <c r="AH41" s="6">
        <f>$AS$5</f>
        <v>1</v>
      </c>
      <c r="AI41" s="5" t="s">
        <v>0</v>
      </c>
      <c r="AJ41" s="11">
        <f>D41+F41+H41+J41+L41+N41+P41+R41+T41+V41+X41</f>
        <v>4.5999999999999996</v>
      </c>
      <c r="AK41" s="6" t="s">
        <v>21</v>
      </c>
      <c r="AL41" s="43">
        <f>AF41</f>
        <v>3.5</v>
      </c>
      <c r="AM41" s="6" t="s">
        <v>712</v>
      </c>
      <c r="AN41" s="6">
        <f>AH41</f>
        <v>1</v>
      </c>
      <c r="AO41" s="10" t="s">
        <v>713</v>
      </c>
      <c r="AP41" s="11">
        <f>AJ41*AL41*AN41</f>
        <v>16.099999999999998</v>
      </c>
      <c r="AQ41" s="5" t="s">
        <v>20</v>
      </c>
      <c r="AR41" s="15"/>
      <c r="AS41" s="9"/>
      <c r="AT41" s="29"/>
      <c r="AU41" s="8"/>
    </row>
    <row r="42" spans="1:47" ht="11.1" customHeight="1">
      <c r="A42" s="5"/>
      <c r="B42" s="4"/>
      <c r="C42" s="4"/>
      <c r="D42" s="42"/>
      <c r="E42" s="43"/>
      <c r="F42" s="11"/>
      <c r="G42" s="43"/>
      <c r="H42" s="11"/>
      <c r="I42" s="43"/>
      <c r="J42" s="11"/>
      <c r="K42" s="43"/>
      <c r="L42" s="11"/>
      <c r="M42" s="43"/>
      <c r="N42" s="11"/>
      <c r="O42" s="43"/>
      <c r="P42" s="11"/>
      <c r="Q42" s="43"/>
      <c r="R42" s="11"/>
      <c r="S42" s="43"/>
      <c r="T42" s="11"/>
      <c r="U42" s="43"/>
      <c r="V42" s="11"/>
      <c r="W42" s="43"/>
      <c r="X42" s="11"/>
      <c r="Y42" s="43"/>
      <c r="Z42" s="11"/>
      <c r="AA42" s="43"/>
      <c r="AB42" s="11"/>
      <c r="AC42" s="43"/>
      <c r="AD42" s="11"/>
      <c r="AE42" s="6"/>
      <c r="AF42" s="27"/>
      <c r="AG42" s="6"/>
      <c r="AH42" s="6"/>
      <c r="AJ42" s="11"/>
      <c r="AL42" s="43"/>
      <c r="AM42" s="6"/>
      <c r="AN42" s="6"/>
      <c r="AO42" s="10"/>
      <c r="AP42" s="11"/>
      <c r="AQ42" s="5"/>
      <c r="AR42" s="15"/>
      <c r="AS42" s="9"/>
      <c r="AT42" s="29"/>
      <c r="AU42" s="8"/>
    </row>
    <row r="43" spans="1:47" ht="11.1" customHeight="1">
      <c r="A43" s="32"/>
      <c r="B43" s="4"/>
      <c r="C43" s="4"/>
      <c r="D43" s="42"/>
      <c r="E43" s="43"/>
      <c r="F43" s="11"/>
      <c r="G43" s="43"/>
      <c r="H43" s="11"/>
      <c r="I43" s="43"/>
      <c r="J43" s="11"/>
      <c r="K43" s="43"/>
      <c r="L43" s="11"/>
      <c r="M43" s="43"/>
      <c r="N43" s="11"/>
      <c r="O43" s="43"/>
      <c r="P43" s="11"/>
      <c r="Q43" s="43"/>
      <c r="R43" s="11"/>
      <c r="S43" s="43"/>
      <c r="T43" s="11"/>
      <c r="U43" s="43"/>
      <c r="V43" s="11"/>
      <c r="W43" s="43"/>
      <c r="X43" s="11"/>
      <c r="Y43" s="43"/>
      <c r="Z43" s="11"/>
      <c r="AA43" s="43"/>
      <c r="AB43" s="11"/>
      <c r="AC43" s="43"/>
      <c r="AD43" s="11"/>
      <c r="AE43" s="6"/>
      <c r="AF43" s="27"/>
      <c r="AG43" s="6"/>
      <c r="AH43" s="6"/>
      <c r="AJ43" s="11"/>
      <c r="AL43" s="43"/>
      <c r="AM43" s="6"/>
      <c r="AN43" s="6"/>
      <c r="AO43" s="17"/>
      <c r="AP43" s="18"/>
      <c r="AQ43" s="19"/>
      <c r="AR43" s="20"/>
      <c r="AS43" s="21"/>
      <c r="AT43" s="30"/>
      <c r="AU43" s="23"/>
    </row>
    <row r="44" spans="1:47" ht="11.1" customHeight="1">
      <c r="AJ44" s="8"/>
      <c r="AL44" s="24"/>
      <c r="AM44" s="9"/>
      <c r="AN44" s="9"/>
      <c r="AO44" s="10"/>
      <c r="AP44" s="50"/>
      <c r="AQ44" s="51"/>
      <c r="AR44" s="52"/>
      <c r="AS44" s="53" t="s">
        <v>27</v>
      </c>
      <c r="AT44" s="54">
        <f>SUM(AP38:AP44)</f>
        <v>2761.4474999999998</v>
      </c>
      <c r="AU44" s="55" t="s">
        <v>29</v>
      </c>
    </row>
    <row r="45" spans="1:47" ht="11.1" customHeight="1">
      <c r="AJ45" s="8"/>
      <c r="AL45" s="24"/>
      <c r="AM45" s="9"/>
      <c r="AN45" s="9"/>
      <c r="AO45" s="10"/>
      <c r="AP45" s="11"/>
      <c r="AQ45" s="8"/>
      <c r="AR45" s="15"/>
      <c r="AS45" s="25"/>
      <c r="AT45" s="26"/>
    </row>
    <row r="46" spans="1:47" ht="11.1" customHeight="1">
      <c r="B46" s="4"/>
      <c r="C46" s="4"/>
      <c r="AP46" s="55"/>
      <c r="AQ46" s="55"/>
      <c r="AR46" s="56"/>
      <c r="AS46" s="53" t="s">
        <v>32</v>
      </c>
      <c r="AT46" s="54">
        <f>AT17+AT26+AT35+AT44</f>
        <v>7411.4249999999993</v>
      </c>
      <c r="AU46" s="55" t="s">
        <v>29</v>
      </c>
    </row>
    <row r="47" spans="1:47" ht="11.1" customHeight="1">
      <c r="A47" s="57"/>
      <c r="B47" s="4"/>
      <c r="C47" s="4"/>
      <c r="AR47" s="4"/>
      <c r="AS47" s="4"/>
      <c r="AT47" s="4"/>
    </row>
    <row r="48" spans="1:47" ht="10.5" customHeight="1">
      <c r="A48" s="57"/>
      <c r="B48" s="4"/>
      <c r="C48" s="4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V50"/>
  <sheetViews>
    <sheetView view="pageBreakPreview" zoomScale="120" zoomScaleNormal="100" zoomScaleSheetLayoutView="120" workbookViewId="0">
      <selection activeCell="AP34" sqref="AP34"/>
    </sheetView>
  </sheetViews>
  <sheetFormatPr defaultRowHeight="12.75"/>
  <cols>
    <col min="1" max="1" width="4.7109375" style="4" customWidth="1"/>
    <col min="2" max="2" width="9.7109375" style="5" customWidth="1"/>
    <col min="3" max="3" width="1.7109375" style="5" customWidth="1"/>
    <col min="4" max="4" width="3.28515625" style="41" customWidth="1"/>
    <col min="5" max="5" width="1.7109375" style="5" customWidth="1"/>
    <col min="6" max="6" width="3.28515625" style="5" customWidth="1"/>
    <col min="7" max="7" width="1.7109375" style="5" customWidth="1"/>
    <col min="8" max="8" width="3.28515625" style="5" customWidth="1"/>
    <col min="9" max="9" width="1.7109375" style="5" customWidth="1"/>
    <col min="10" max="10" width="3.28515625" style="5" customWidth="1"/>
    <col min="11" max="11" width="1.7109375" style="5" customWidth="1"/>
    <col min="12" max="12" width="3.28515625" style="5" customWidth="1"/>
    <col min="13" max="13" width="1.7109375" style="5" customWidth="1"/>
    <col min="14" max="14" width="3.28515625" style="5" customWidth="1"/>
    <col min="15" max="15" width="1.7109375" style="5" customWidth="1"/>
    <col min="16" max="16" width="3.28515625" style="5" customWidth="1"/>
    <col min="17" max="17" width="1.7109375" style="5" customWidth="1"/>
    <col min="18" max="18" width="3.28515625" style="5" customWidth="1"/>
    <col min="19" max="19" width="1.7109375" style="5" customWidth="1"/>
    <col min="20" max="20" width="3.28515625" style="5" customWidth="1"/>
    <col min="21" max="21" width="1.7109375" style="5" customWidth="1"/>
    <col min="22" max="22" width="3.28515625" style="5" customWidth="1"/>
    <col min="23" max="23" width="1.7109375" style="5" customWidth="1"/>
    <col min="24" max="24" width="3.28515625" style="5" customWidth="1"/>
    <col min="25" max="25" width="1.7109375" style="5" customWidth="1"/>
    <col min="26" max="26" width="3.28515625" style="5" customWidth="1"/>
    <col min="27" max="27" width="1.7109375" style="5" customWidth="1"/>
    <col min="28" max="28" width="3.28515625" style="5" customWidth="1"/>
    <col min="29" max="29" width="1.7109375" style="5" customWidth="1"/>
    <col min="30" max="30" width="3.28515625" style="5" customWidth="1"/>
    <col min="31" max="31" width="1.7109375" style="5" customWidth="1"/>
    <col min="32" max="32" width="3.28515625" style="5" customWidth="1"/>
    <col min="33" max="33" width="1.7109375" style="5" customWidth="1"/>
    <col min="34" max="34" width="2.7109375" style="5" customWidth="1"/>
    <col min="35" max="35" width="1.7109375" style="5" customWidth="1"/>
    <col min="36" max="36" width="5.28515625" style="4" customWidth="1"/>
    <col min="37" max="37" width="2.85546875" style="6" customWidth="1"/>
    <col min="38" max="38" width="4.5703125" style="4" customWidth="1"/>
    <col min="39" max="40" width="2.7109375" style="7" customWidth="1"/>
    <col min="41" max="41" width="3.42578125" style="6" customWidth="1"/>
    <col min="42" max="42" width="6.7109375" style="4" customWidth="1"/>
    <col min="43" max="43" width="4" style="4" customWidth="1"/>
    <col min="44" max="44" width="1.28515625" style="2" customWidth="1"/>
    <col min="45" max="45" width="3.140625" style="7" customWidth="1"/>
    <col min="46" max="46" width="6.7109375" style="1" customWidth="1"/>
    <col min="47" max="47" width="2.85546875" style="4" customWidth="1"/>
    <col min="48" max="16384" width="9.140625" style="4"/>
  </cols>
  <sheetData>
    <row r="1" spans="1:47" ht="15" customHeight="1">
      <c r="A1" s="46" t="s">
        <v>33</v>
      </c>
      <c r="B1" s="39"/>
      <c r="C1" s="39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S1" s="1"/>
      <c r="AT1" s="2" t="s">
        <v>9</v>
      </c>
      <c r="AU1" s="3">
        <v>7</v>
      </c>
    </row>
    <row r="2" spans="1:47" ht="11.1" customHeight="1">
      <c r="B2" s="4"/>
      <c r="C2" s="4"/>
      <c r="D2" s="4"/>
      <c r="AJ2" s="49" t="s">
        <v>40</v>
      </c>
    </row>
    <row r="3" spans="1:47" ht="11.1" customHeight="1">
      <c r="AJ3" s="8" t="s">
        <v>46</v>
      </c>
      <c r="AL3" s="8"/>
      <c r="AM3" s="9"/>
      <c r="AN3" s="9"/>
      <c r="AO3" s="10" t="s">
        <v>11</v>
      </c>
      <c r="AP3" s="11">
        <v>2</v>
      </c>
      <c r="AQ3" s="4" t="s">
        <v>12</v>
      </c>
      <c r="AR3" s="2" t="s">
        <v>13</v>
      </c>
      <c r="AS3" s="9">
        <v>34</v>
      </c>
      <c r="AT3" s="12" t="str">
        <f t="shared" ref="AT3:AT6" si="0">IF(AS3=1,"storey)","storeys)")</f>
        <v>storeys)</v>
      </c>
    </row>
    <row r="4" spans="1:47" ht="11.1" customHeight="1">
      <c r="AJ4" s="8" t="s">
        <v>47</v>
      </c>
      <c r="AL4" s="8"/>
      <c r="AM4" s="9"/>
      <c r="AN4" s="9"/>
      <c r="AO4" s="10" t="s">
        <v>11</v>
      </c>
      <c r="AP4" s="11">
        <v>2.5</v>
      </c>
      <c r="AQ4" s="4" t="s">
        <v>12</v>
      </c>
      <c r="AR4" s="2" t="s">
        <v>13</v>
      </c>
      <c r="AS4" s="9">
        <v>34</v>
      </c>
      <c r="AT4" s="12" t="str">
        <f t="shared" si="0"/>
        <v>storeys)</v>
      </c>
    </row>
    <row r="5" spans="1:47" ht="11.1" customHeight="1">
      <c r="AJ5" s="8" t="s">
        <v>48</v>
      </c>
      <c r="AL5" s="8"/>
      <c r="AM5" s="9"/>
      <c r="AN5" s="9"/>
      <c r="AO5" s="10" t="s">
        <v>11</v>
      </c>
      <c r="AP5" s="11">
        <v>2</v>
      </c>
      <c r="AQ5" s="4" t="s">
        <v>12</v>
      </c>
      <c r="AR5" s="2" t="s">
        <v>13</v>
      </c>
      <c r="AS5" s="9">
        <v>1</v>
      </c>
      <c r="AT5" s="12" t="str">
        <f t="shared" si="0"/>
        <v>storey)</v>
      </c>
    </row>
    <row r="6" spans="1:47" ht="11.1" customHeight="1">
      <c r="AJ6" s="8" t="s">
        <v>49</v>
      </c>
      <c r="AL6" s="8"/>
      <c r="AM6" s="9"/>
      <c r="AN6" s="9"/>
      <c r="AO6" s="10" t="s">
        <v>11</v>
      </c>
      <c r="AP6" s="11">
        <v>2.5</v>
      </c>
      <c r="AQ6" s="4" t="s">
        <v>12</v>
      </c>
      <c r="AR6" s="2" t="s">
        <v>13</v>
      </c>
      <c r="AS6" s="9">
        <v>1</v>
      </c>
      <c r="AT6" s="12" t="str">
        <f t="shared" si="0"/>
        <v>storey)</v>
      </c>
    </row>
    <row r="7" spans="1:47" ht="11.1" customHeight="1">
      <c r="AJ7" s="8" t="s">
        <v>50</v>
      </c>
      <c r="AL7" s="8"/>
      <c r="AM7" s="9"/>
      <c r="AN7" s="9"/>
      <c r="AO7" s="10" t="s">
        <v>11</v>
      </c>
      <c r="AP7" s="11">
        <v>2</v>
      </c>
      <c r="AQ7" s="4" t="s">
        <v>12</v>
      </c>
      <c r="AR7" s="2" t="s">
        <v>13</v>
      </c>
      <c r="AS7" s="9">
        <v>1</v>
      </c>
      <c r="AT7" s="12" t="str">
        <f>IF(AS7=1,"storey)","storeys)")</f>
        <v>storey)</v>
      </c>
    </row>
    <row r="8" spans="1:47" ht="11.1" customHeight="1">
      <c r="AJ8" s="8" t="s">
        <v>51</v>
      </c>
      <c r="AL8" s="8"/>
      <c r="AM8" s="9"/>
      <c r="AN8" s="9"/>
      <c r="AO8" s="10" t="s">
        <v>11</v>
      </c>
      <c r="AP8" s="11">
        <v>2.5</v>
      </c>
      <c r="AQ8" s="4" t="s">
        <v>12</v>
      </c>
      <c r="AR8" s="2" t="s">
        <v>13</v>
      </c>
      <c r="AS8" s="9">
        <v>1</v>
      </c>
      <c r="AT8" s="12" t="str">
        <f>IF(AS8=1,"storey)","storeys)")</f>
        <v>storey)</v>
      </c>
    </row>
    <row r="9" spans="1:47" ht="11.1" customHeight="1">
      <c r="AJ9" s="444" t="s">
        <v>715</v>
      </c>
      <c r="AL9" s="444"/>
      <c r="AM9" s="9"/>
      <c r="AN9" s="9"/>
      <c r="AO9" s="10" t="s">
        <v>709</v>
      </c>
      <c r="AP9" s="11">
        <v>2.5</v>
      </c>
      <c r="AQ9" s="4" t="s">
        <v>12</v>
      </c>
      <c r="AR9" s="2" t="s">
        <v>13</v>
      </c>
      <c r="AS9" s="9">
        <v>1</v>
      </c>
      <c r="AT9" s="12" t="s">
        <v>711</v>
      </c>
    </row>
    <row r="10" spans="1:47" ht="11.1" customHeight="1"/>
    <row r="11" spans="1:47" ht="11.1" customHeight="1">
      <c r="A11" s="48" t="s">
        <v>14</v>
      </c>
      <c r="B11" s="14"/>
      <c r="C11" s="14"/>
      <c r="D11" s="1" t="s">
        <v>83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47" ht="11.1" customHeight="1">
      <c r="A12" s="5" t="str">
        <f>AJ3</f>
        <v>1/F-34/F (Window)</v>
      </c>
      <c r="B12" s="4"/>
      <c r="C12" s="2" t="s">
        <v>82</v>
      </c>
      <c r="D12" s="42">
        <v>1.65</v>
      </c>
      <c r="E12" s="43" t="s">
        <v>58</v>
      </c>
      <c r="F12" s="11">
        <v>1.65</v>
      </c>
      <c r="G12" s="43"/>
      <c r="H12" s="11"/>
      <c r="I12" s="43"/>
      <c r="J12" s="11"/>
      <c r="K12" s="43"/>
      <c r="L12" s="11"/>
      <c r="M12" s="43"/>
      <c r="N12" s="11"/>
      <c r="O12" s="43"/>
      <c r="P12" s="11"/>
      <c r="Q12" s="43"/>
      <c r="R12" s="11"/>
      <c r="S12" s="43"/>
      <c r="T12" s="11"/>
      <c r="U12" s="43"/>
      <c r="V12" s="11"/>
      <c r="W12" s="43"/>
      <c r="X12" s="11"/>
      <c r="Y12" s="43"/>
      <c r="Z12" s="11"/>
      <c r="AA12" s="43"/>
      <c r="AB12" s="11"/>
      <c r="AC12" s="43"/>
      <c r="AD12" s="11"/>
      <c r="AE12" s="6" t="s">
        <v>80</v>
      </c>
      <c r="AF12" s="27">
        <f>$AP$3</f>
        <v>2</v>
      </c>
      <c r="AG12" s="6" t="s">
        <v>16</v>
      </c>
      <c r="AH12" s="6">
        <f>$AS$3</f>
        <v>34</v>
      </c>
      <c r="AI12" s="5" t="s">
        <v>59</v>
      </c>
      <c r="AJ12" s="11">
        <f>D12+F12+H12+J12+L12+N12+P12+R12+T12+V12+X12+Z12+AB12+AD12</f>
        <v>3.3</v>
      </c>
      <c r="AK12" s="6" t="s">
        <v>16</v>
      </c>
      <c r="AL12" s="43">
        <f>AF12</f>
        <v>2</v>
      </c>
      <c r="AM12" s="6" t="s">
        <v>17</v>
      </c>
      <c r="AN12" s="6">
        <f>AH12</f>
        <v>34</v>
      </c>
      <c r="AO12" s="10" t="s">
        <v>18</v>
      </c>
      <c r="AP12" s="11">
        <f>AJ12*AL12*AN12</f>
        <v>224.39999999999998</v>
      </c>
      <c r="AQ12" s="5" t="s">
        <v>19</v>
      </c>
      <c r="AR12" s="15"/>
      <c r="AS12" s="4"/>
      <c r="AT12" s="4"/>
    </row>
    <row r="13" spans="1:47" ht="11.1" customHeight="1">
      <c r="A13" s="5" t="str">
        <f>AJ5</f>
        <v>35/F (Window)</v>
      </c>
      <c r="B13" s="4"/>
      <c r="C13" s="2" t="s">
        <v>82</v>
      </c>
      <c r="D13" s="42">
        <v>0.65</v>
      </c>
      <c r="E13" s="43" t="s">
        <v>58</v>
      </c>
      <c r="F13" s="11">
        <v>1.5</v>
      </c>
      <c r="G13" s="43" t="s">
        <v>708</v>
      </c>
      <c r="H13" s="11">
        <v>1.65</v>
      </c>
      <c r="I13" s="43"/>
      <c r="J13" s="11"/>
      <c r="K13" s="43"/>
      <c r="L13" s="11"/>
      <c r="M13" s="43"/>
      <c r="N13" s="11"/>
      <c r="O13" s="43"/>
      <c r="P13" s="11"/>
      <c r="Q13" s="43"/>
      <c r="R13" s="11"/>
      <c r="S13" s="43"/>
      <c r="T13" s="11"/>
      <c r="U13" s="43"/>
      <c r="V13" s="11"/>
      <c r="W13" s="43"/>
      <c r="X13" s="11"/>
      <c r="Y13" s="43"/>
      <c r="Z13" s="11"/>
      <c r="AA13" s="43"/>
      <c r="AB13" s="11"/>
      <c r="AC13" s="43"/>
      <c r="AD13" s="11"/>
      <c r="AE13" s="6" t="s">
        <v>80</v>
      </c>
      <c r="AF13" s="27">
        <f>$AP$5</f>
        <v>2</v>
      </c>
      <c r="AG13" s="6" t="s">
        <v>16</v>
      </c>
      <c r="AH13" s="6">
        <f>$AS$5</f>
        <v>1</v>
      </c>
      <c r="AI13" s="5" t="s">
        <v>59</v>
      </c>
      <c r="AJ13" s="11">
        <f>D13+F13+H13+J13+L13+N13+P13+R13+T13+V13+X13+Z13+AB13+AD13</f>
        <v>3.8</v>
      </c>
      <c r="AK13" s="6" t="s">
        <v>21</v>
      </c>
      <c r="AL13" s="43">
        <f t="shared" ref="AL13" si="1">AF13</f>
        <v>2</v>
      </c>
      <c r="AM13" s="6" t="s">
        <v>21</v>
      </c>
      <c r="AN13" s="6">
        <f t="shared" ref="AN13" si="2">AH13</f>
        <v>1</v>
      </c>
      <c r="AO13" s="10" t="s">
        <v>22</v>
      </c>
      <c r="AP13" s="11">
        <f>AJ13*AL13*AN13</f>
        <v>7.6</v>
      </c>
      <c r="AQ13" s="5" t="s">
        <v>20</v>
      </c>
      <c r="AR13" s="15"/>
      <c r="AS13" s="4"/>
      <c r="AT13" s="4"/>
    </row>
    <row r="14" spans="1:47" ht="11.1" customHeight="1">
      <c r="A14" s="5" t="str">
        <f>AJ7</f>
        <v>36/F (Window)</v>
      </c>
      <c r="B14" s="4"/>
      <c r="C14" s="2" t="s">
        <v>82</v>
      </c>
      <c r="D14" s="42">
        <v>0.65</v>
      </c>
      <c r="E14" s="43" t="s">
        <v>58</v>
      </c>
      <c r="F14" s="11">
        <v>2.8</v>
      </c>
      <c r="G14" s="43" t="s">
        <v>708</v>
      </c>
      <c r="H14" s="11">
        <v>1.5</v>
      </c>
      <c r="I14" s="43"/>
      <c r="J14" s="11"/>
      <c r="K14" s="43"/>
      <c r="L14" s="11"/>
      <c r="M14" s="43"/>
      <c r="N14" s="11"/>
      <c r="O14" s="43"/>
      <c r="P14" s="11"/>
      <c r="Q14" s="43"/>
      <c r="R14" s="11"/>
      <c r="S14" s="43"/>
      <c r="T14" s="11"/>
      <c r="U14" s="43"/>
      <c r="V14" s="11"/>
      <c r="W14" s="43"/>
      <c r="X14" s="11"/>
      <c r="Y14" s="43"/>
      <c r="Z14" s="11"/>
      <c r="AA14" s="43"/>
      <c r="AB14" s="11"/>
      <c r="AC14" s="43"/>
      <c r="AD14" s="11"/>
      <c r="AE14" s="6" t="s">
        <v>80</v>
      </c>
      <c r="AF14" s="27">
        <f>$AP$7</f>
        <v>2</v>
      </c>
      <c r="AG14" s="6" t="s">
        <v>16</v>
      </c>
      <c r="AH14" s="6">
        <f>$AS$7</f>
        <v>1</v>
      </c>
      <c r="AI14" s="5" t="s">
        <v>59</v>
      </c>
      <c r="AJ14" s="11">
        <f>D14+F14+H14+J14+L14+N14+P14+R14+T14+V14+X14+Z14+AB14+AD14</f>
        <v>4.9499999999999993</v>
      </c>
      <c r="AK14" s="6" t="s">
        <v>21</v>
      </c>
      <c r="AL14" s="43">
        <f t="shared" ref="AL14" si="3">AF14</f>
        <v>2</v>
      </c>
      <c r="AM14" s="6" t="s">
        <v>21</v>
      </c>
      <c r="AN14" s="6">
        <f t="shared" ref="AN14" si="4">AH14</f>
        <v>1</v>
      </c>
      <c r="AO14" s="10" t="s">
        <v>11</v>
      </c>
      <c r="AP14" s="11">
        <f>AJ14*AL14*AN14</f>
        <v>9.8999999999999986</v>
      </c>
      <c r="AQ14" s="5" t="s">
        <v>23</v>
      </c>
      <c r="AR14" s="15"/>
      <c r="AS14" s="4"/>
      <c r="AT14" s="4"/>
    </row>
    <row r="15" spans="1:47" ht="11.1" customHeight="1">
      <c r="A15" s="5" t="str">
        <f>AJ9</f>
        <v>R/F (Glass Door &amp; Wall)</v>
      </c>
      <c r="B15" s="4"/>
      <c r="C15" s="2" t="s">
        <v>82</v>
      </c>
      <c r="D15" s="42">
        <v>1.5</v>
      </c>
      <c r="E15" s="43"/>
      <c r="F15" s="11"/>
      <c r="G15" s="43"/>
      <c r="H15" s="11"/>
      <c r="I15" s="43"/>
      <c r="J15" s="11"/>
      <c r="K15" s="43"/>
      <c r="L15" s="11"/>
      <c r="M15" s="43"/>
      <c r="N15" s="11"/>
      <c r="O15" s="43"/>
      <c r="P15" s="11"/>
      <c r="Q15" s="43"/>
      <c r="R15" s="11"/>
      <c r="S15" s="43"/>
      <c r="T15" s="11"/>
      <c r="U15" s="43"/>
      <c r="V15" s="11"/>
      <c r="W15" s="43"/>
      <c r="X15" s="11"/>
      <c r="Y15" s="43"/>
      <c r="Z15" s="11"/>
      <c r="AA15" s="43"/>
      <c r="AB15" s="11"/>
      <c r="AC15" s="43"/>
      <c r="AD15" s="11"/>
      <c r="AE15" s="6" t="s">
        <v>80</v>
      </c>
      <c r="AF15" s="27">
        <f>AP9</f>
        <v>2.5</v>
      </c>
      <c r="AG15" s="6" t="s">
        <v>15</v>
      </c>
      <c r="AH15" s="6">
        <f>$AS$7</f>
        <v>1</v>
      </c>
      <c r="AI15" s="5" t="s">
        <v>0</v>
      </c>
      <c r="AJ15" s="11">
        <f>D15+F15+H15+J15+L15+N15+P15+R15+T15+V15+X15+Z15+AB15+AD15</f>
        <v>1.5</v>
      </c>
      <c r="AK15" s="6" t="s">
        <v>21</v>
      </c>
      <c r="AL15" s="43">
        <f>AP9</f>
        <v>2.5</v>
      </c>
      <c r="AM15" s="6" t="s">
        <v>21</v>
      </c>
      <c r="AN15" s="6">
        <f t="shared" ref="AN15" si="5">AH15</f>
        <v>1</v>
      </c>
      <c r="AO15" s="10" t="s">
        <v>11</v>
      </c>
      <c r="AP15" s="11">
        <f>AJ15*AL15*AN15</f>
        <v>3.75</v>
      </c>
      <c r="AQ15" s="5" t="s">
        <v>2</v>
      </c>
      <c r="AR15" s="15"/>
      <c r="AS15" s="9"/>
      <c r="AT15" s="16"/>
      <c r="AU15" s="8"/>
    </row>
    <row r="16" spans="1:47" ht="11.1" customHeight="1">
      <c r="A16" s="5"/>
      <c r="B16" s="4"/>
      <c r="C16" s="4"/>
      <c r="D16" s="42"/>
      <c r="E16" s="43"/>
      <c r="F16" s="11"/>
      <c r="G16" s="43"/>
      <c r="H16" s="11"/>
      <c r="I16" s="43"/>
      <c r="J16" s="11"/>
      <c r="K16" s="43"/>
      <c r="L16" s="11"/>
      <c r="M16" s="43"/>
      <c r="N16" s="11"/>
      <c r="O16" s="43"/>
      <c r="P16" s="11"/>
      <c r="Q16" s="43"/>
      <c r="R16" s="11"/>
      <c r="S16" s="43"/>
      <c r="T16" s="11"/>
      <c r="U16" s="43"/>
      <c r="V16" s="11"/>
      <c r="W16" s="43"/>
      <c r="X16" s="11"/>
      <c r="Y16" s="43"/>
      <c r="Z16" s="11"/>
      <c r="AA16" s="43"/>
      <c r="AB16" s="11"/>
      <c r="AC16" s="43"/>
      <c r="AD16" s="11"/>
      <c r="AE16" s="6"/>
      <c r="AF16" s="27"/>
      <c r="AG16" s="6"/>
      <c r="AH16" s="6"/>
      <c r="AJ16" s="11"/>
      <c r="AL16" s="43"/>
      <c r="AM16" s="6"/>
      <c r="AN16" s="6"/>
      <c r="AO16" s="17"/>
      <c r="AP16" s="18"/>
      <c r="AQ16" s="19"/>
      <c r="AR16" s="20"/>
      <c r="AS16" s="21"/>
      <c r="AT16" s="22"/>
      <c r="AU16" s="23"/>
    </row>
    <row r="17" spans="1:48" ht="11.1" customHeight="1">
      <c r="A17" s="8"/>
      <c r="AJ17" s="11"/>
      <c r="AL17" s="24"/>
      <c r="AM17" s="9"/>
      <c r="AN17" s="9"/>
      <c r="AO17" s="10"/>
      <c r="AP17" s="50"/>
      <c r="AQ17" s="51"/>
      <c r="AR17" s="52"/>
      <c r="AS17" s="53" t="s">
        <v>60</v>
      </c>
      <c r="AT17" s="54">
        <f>SUM(AP12:AP16)</f>
        <v>245.64999999999998</v>
      </c>
      <c r="AU17" s="55" t="s">
        <v>19</v>
      </c>
      <c r="AV17" s="55"/>
    </row>
    <row r="18" spans="1:48" ht="11.1" customHeight="1">
      <c r="AJ18" s="11"/>
      <c r="AP18" s="27"/>
      <c r="AT18" s="27"/>
    </row>
    <row r="19" spans="1:48" ht="11.1" customHeight="1">
      <c r="A19" s="48" t="s">
        <v>25</v>
      </c>
      <c r="B19" s="14"/>
      <c r="C19" s="14"/>
      <c r="D19" s="1" t="s">
        <v>84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1"/>
      <c r="AT19" s="27"/>
    </row>
    <row r="20" spans="1:48" s="28" customFormat="1" ht="11.1" customHeight="1">
      <c r="A20" s="5" t="str">
        <f t="shared" ref="A20:A26" si="6">AJ3</f>
        <v>1/F-34/F (Window)</v>
      </c>
      <c r="C20" s="2" t="s">
        <v>82</v>
      </c>
      <c r="D20" s="42">
        <v>4.1500000000000004</v>
      </c>
      <c r="E20" s="43" t="s">
        <v>58</v>
      </c>
      <c r="F20" s="11">
        <v>0.7</v>
      </c>
      <c r="G20" s="43" t="s">
        <v>58</v>
      </c>
      <c r="H20" s="11">
        <v>0.8</v>
      </c>
      <c r="I20" s="43" t="s">
        <v>58</v>
      </c>
      <c r="J20" s="11">
        <v>3</v>
      </c>
      <c r="K20" s="43" t="s">
        <v>58</v>
      </c>
      <c r="L20" s="11">
        <v>2.5</v>
      </c>
      <c r="M20" s="43"/>
      <c r="N20" s="11"/>
      <c r="O20" s="43"/>
      <c r="P20" s="11"/>
      <c r="Q20" s="43"/>
      <c r="R20" s="11"/>
      <c r="S20" s="43"/>
      <c r="T20" s="11"/>
      <c r="U20" s="43"/>
      <c r="V20" s="11"/>
      <c r="W20" s="43"/>
      <c r="X20" s="11"/>
      <c r="Y20" s="43"/>
      <c r="Z20" s="11"/>
      <c r="AA20" s="43"/>
      <c r="AB20" s="11"/>
      <c r="AC20" s="43"/>
      <c r="AD20" s="11"/>
      <c r="AE20" s="6" t="s">
        <v>80</v>
      </c>
      <c r="AF20" s="27">
        <f>$AP$3</f>
        <v>2</v>
      </c>
      <c r="AG20" s="6" t="s">
        <v>16</v>
      </c>
      <c r="AH20" s="6">
        <f>$AS$3</f>
        <v>34</v>
      </c>
      <c r="AI20" s="5" t="s">
        <v>59</v>
      </c>
      <c r="AJ20" s="11">
        <f t="shared" ref="AJ20:AJ30" si="7">D20+F20+H20+J20+L20+N20+P20+R20+T20+V20+X20+Z20+AB20+AD20</f>
        <v>11.15</v>
      </c>
      <c r="AK20" s="6" t="s">
        <v>16</v>
      </c>
      <c r="AL20" s="43">
        <f>AF20</f>
        <v>2</v>
      </c>
      <c r="AM20" s="6" t="s">
        <v>16</v>
      </c>
      <c r="AN20" s="6">
        <f>AH20</f>
        <v>34</v>
      </c>
      <c r="AO20" s="10" t="s">
        <v>18</v>
      </c>
      <c r="AP20" s="11">
        <f>AJ20*AL20*AN20</f>
        <v>758.2</v>
      </c>
      <c r="AQ20" s="5" t="s">
        <v>2</v>
      </c>
      <c r="AR20" s="15"/>
      <c r="AS20" s="4"/>
      <c r="AT20" s="27"/>
      <c r="AU20" s="4"/>
    </row>
    <row r="21" spans="1:48" s="28" customFormat="1" ht="11.1" customHeight="1">
      <c r="A21" s="5" t="str">
        <f t="shared" si="6"/>
        <v>1/F-34/F (Balcony)</v>
      </c>
      <c r="C21" s="2" t="s">
        <v>82</v>
      </c>
      <c r="D21" s="42">
        <v>2.15</v>
      </c>
      <c r="E21" s="43" t="s">
        <v>58</v>
      </c>
      <c r="F21" s="11">
        <v>2.15</v>
      </c>
      <c r="G21" s="43"/>
      <c r="H21" s="11"/>
      <c r="I21" s="43"/>
      <c r="J21" s="11"/>
      <c r="K21" s="43"/>
      <c r="L21" s="11"/>
      <c r="M21" s="43"/>
      <c r="N21" s="11"/>
      <c r="O21" s="43"/>
      <c r="P21" s="11"/>
      <c r="Q21" s="43"/>
      <c r="R21" s="11"/>
      <c r="S21" s="43"/>
      <c r="T21" s="11"/>
      <c r="U21" s="43"/>
      <c r="V21" s="11"/>
      <c r="W21" s="43"/>
      <c r="X21" s="11"/>
      <c r="Y21" s="43"/>
      <c r="Z21" s="11"/>
      <c r="AA21" s="43"/>
      <c r="AB21" s="11"/>
      <c r="AC21" s="43"/>
      <c r="AD21" s="11"/>
      <c r="AE21" s="6" t="s">
        <v>80</v>
      </c>
      <c r="AF21" s="27">
        <f>$AP$4</f>
        <v>2.5</v>
      </c>
      <c r="AG21" s="6" t="s">
        <v>16</v>
      </c>
      <c r="AH21" s="6">
        <f>$AS$4</f>
        <v>34</v>
      </c>
      <c r="AI21" s="5" t="s">
        <v>59</v>
      </c>
      <c r="AJ21" s="11">
        <f t="shared" si="7"/>
        <v>4.3</v>
      </c>
      <c r="AK21" s="6" t="s">
        <v>16</v>
      </c>
      <c r="AL21" s="43">
        <f t="shared" ref="AL21:AL24" si="8">AF21</f>
        <v>2.5</v>
      </c>
      <c r="AM21" s="6" t="s">
        <v>16</v>
      </c>
      <c r="AN21" s="6">
        <f t="shared" ref="AN21:AN24" si="9">AH21</f>
        <v>34</v>
      </c>
      <c r="AO21" s="10" t="s">
        <v>0</v>
      </c>
      <c r="AP21" s="11">
        <f t="shared" ref="AP21:AP24" si="10">AJ21*AL21*AN21</f>
        <v>365.5</v>
      </c>
      <c r="AQ21" s="5" t="s">
        <v>20</v>
      </c>
      <c r="AR21" s="15"/>
      <c r="AS21" s="4"/>
      <c r="AT21" s="27"/>
      <c r="AU21" s="4"/>
    </row>
    <row r="22" spans="1:48" s="28" customFormat="1" ht="11.1" customHeight="1">
      <c r="A22" s="5" t="str">
        <f t="shared" si="6"/>
        <v>35/F (Window)</v>
      </c>
      <c r="C22" s="2" t="s">
        <v>82</v>
      </c>
      <c r="D22" s="42">
        <v>4.1500000000000004</v>
      </c>
      <c r="E22" s="43" t="s">
        <v>58</v>
      </c>
      <c r="F22" s="11">
        <v>0.7</v>
      </c>
      <c r="G22" s="43" t="s">
        <v>58</v>
      </c>
      <c r="H22" s="11">
        <v>0.8</v>
      </c>
      <c r="I22" s="43" t="s">
        <v>58</v>
      </c>
      <c r="J22" s="11">
        <v>3</v>
      </c>
      <c r="K22" s="43" t="s">
        <v>58</v>
      </c>
      <c r="L22" s="11">
        <v>2.5</v>
      </c>
      <c r="M22" s="43"/>
      <c r="N22" s="11"/>
      <c r="O22" s="43"/>
      <c r="P22" s="11"/>
      <c r="Q22" s="43"/>
      <c r="R22" s="11"/>
      <c r="S22" s="43"/>
      <c r="T22" s="11"/>
      <c r="U22" s="43"/>
      <c r="V22" s="11"/>
      <c r="W22" s="43"/>
      <c r="X22" s="11"/>
      <c r="Y22" s="43"/>
      <c r="Z22" s="11"/>
      <c r="AA22" s="43"/>
      <c r="AB22" s="11"/>
      <c r="AC22" s="43"/>
      <c r="AD22" s="11"/>
      <c r="AE22" s="6" t="s">
        <v>80</v>
      </c>
      <c r="AF22" s="27">
        <f>$AP$5</f>
        <v>2</v>
      </c>
      <c r="AG22" s="6" t="s">
        <v>16</v>
      </c>
      <c r="AH22" s="6">
        <f>$AS$5</f>
        <v>1</v>
      </c>
      <c r="AI22" s="5" t="s">
        <v>59</v>
      </c>
      <c r="AJ22" s="11">
        <f t="shared" si="7"/>
        <v>11.15</v>
      </c>
      <c r="AK22" s="6" t="s">
        <v>21</v>
      </c>
      <c r="AL22" s="43">
        <f t="shared" si="8"/>
        <v>2</v>
      </c>
      <c r="AM22" s="6" t="s">
        <v>21</v>
      </c>
      <c r="AN22" s="6">
        <f t="shared" si="9"/>
        <v>1</v>
      </c>
      <c r="AO22" s="10" t="s">
        <v>0</v>
      </c>
      <c r="AP22" s="11">
        <f t="shared" si="10"/>
        <v>22.3</v>
      </c>
      <c r="AQ22" s="5" t="s">
        <v>20</v>
      </c>
      <c r="AR22" s="15"/>
      <c r="AS22" s="4"/>
      <c r="AT22" s="27"/>
      <c r="AU22" s="4"/>
    </row>
    <row r="23" spans="1:48" ht="11.1" customHeight="1">
      <c r="A23" s="5" t="str">
        <f t="shared" si="6"/>
        <v>35/F (Balcony)</v>
      </c>
      <c r="B23" s="4"/>
      <c r="C23" s="2" t="s">
        <v>82</v>
      </c>
      <c r="D23" s="42">
        <v>2.15</v>
      </c>
      <c r="E23" s="43" t="s">
        <v>58</v>
      </c>
      <c r="F23" s="11">
        <v>2.15</v>
      </c>
      <c r="G23" s="43"/>
      <c r="H23" s="11"/>
      <c r="I23" s="43"/>
      <c r="J23" s="11"/>
      <c r="K23" s="43"/>
      <c r="L23" s="11"/>
      <c r="M23" s="43"/>
      <c r="N23" s="11"/>
      <c r="O23" s="43"/>
      <c r="P23" s="11"/>
      <c r="Q23" s="43"/>
      <c r="R23" s="11"/>
      <c r="S23" s="43"/>
      <c r="T23" s="11"/>
      <c r="U23" s="43"/>
      <c r="V23" s="11"/>
      <c r="W23" s="43"/>
      <c r="X23" s="11"/>
      <c r="Y23" s="43"/>
      <c r="Z23" s="11"/>
      <c r="AA23" s="43"/>
      <c r="AB23" s="11"/>
      <c r="AC23" s="43"/>
      <c r="AD23" s="11"/>
      <c r="AE23" s="6" t="s">
        <v>80</v>
      </c>
      <c r="AF23" s="27">
        <f>$AP$6</f>
        <v>2.5</v>
      </c>
      <c r="AG23" s="6" t="s">
        <v>16</v>
      </c>
      <c r="AH23" s="6">
        <f>$AS$6</f>
        <v>1</v>
      </c>
      <c r="AI23" s="5" t="s">
        <v>59</v>
      </c>
      <c r="AJ23" s="11">
        <f t="shared" si="7"/>
        <v>4.3</v>
      </c>
      <c r="AK23" s="6" t="s">
        <v>21</v>
      </c>
      <c r="AL23" s="43">
        <f t="shared" si="8"/>
        <v>2.5</v>
      </c>
      <c r="AM23" s="6" t="s">
        <v>21</v>
      </c>
      <c r="AN23" s="6">
        <f t="shared" si="9"/>
        <v>1</v>
      </c>
      <c r="AO23" s="10" t="s">
        <v>0</v>
      </c>
      <c r="AP23" s="11">
        <f t="shared" si="10"/>
        <v>10.75</v>
      </c>
      <c r="AQ23" s="5" t="s">
        <v>2</v>
      </c>
      <c r="AR23" s="15"/>
      <c r="AS23" s="9"/>
      <c r="AT23" s="29"/>
      <c r="AU23" s="8"/>
    </row>
    <row r="24" spans="1:48" ht="11.1" customHeight="1">
      <c r="A24" s="5" t="str">
        <f t="shared" si="6"/>
        <v>36/F (Window)</v>
      </c>
      <c r="B24" s="4"/>
      <c r="C24" s="2" t="s">
        <v>82</v>
      </c>
      <c r="D24" s="42">
        <v>1.9</v>
      </c>
      <c r="E24" s="43" t="s">
        <v>58</v>
      </c>
      <c r="F24" s="11">
        <v>1.5</v>
      </c>
      <c r="G24" s="43" t="s">
        <v>58</v>
      </c>
      <c r="H24" s="11">
        <v>3.65</v>
      </c>
      <c r="I24" s="43" t="s">
        <v>58</v>
      </c>
      <c r="J24" s="11">
        <v>3.85</v>
      </c>
      <c r="K24" s="43" t="s">
        <v>58</v>
      </c>
      <c r="L24" s="11">
        <v>2.5</v>
      </c>
      <c r="M24" s="43" t="s">
        <v>708</v>
      </c>
      <c r="N24" s="11">
        <v>6.1</v>
      </c>
      <c r="O24" s="43"/>
      <c r="P24" s="11"/>
      <c r="Q24" s="43"/>
      <c r="R24" s="11"/>
      <c r="S24" s="43"/>
      <c r="T24" s="11"/>
      <c r="U24" s="43"/>
      <c r="V24" s="11"/>
      <c r="W24" s="43"/>
      <c r="X24" s="11"/>
      <c r="Y24" s="43"/>
      <c r="Z24" s="11"/>
      <c r="AA24" s="43"/>
      <c r="AB24" s="11"/>
      <c r="AC24" s="43"/>
      <c r="AD24" s="11"/>
      <c r="AE24" s="6" t="s">
        <v>80</v>
      </c>
      <c r="AF24" s="27">
        <f>$AP$7</f>
        <v>2</v>
      </c>
      <c r="AG24" s="6" t="s">
        <v>16</v>
      </c>
      <c r="AH24" s="6">
        <f>$AS$7</f>
        <v>1</v>
      </c>
      <c r="AI24" s="5" t="s">
        <v>59</v>
      </c>
      <c r="AJ24" s="11">
        <f t="shared" si="7"/>
        <v>19.5</v>
      </c>
      <c r="AK24" s="6" t="s">
        <v>21</v>
      </c>
      <c r="AL24" s="43">
        <f t="shared" si="8"/>
        <v>2</v>
      </c>
      <c r="AM24" s="6" t="s">
        <v>21</v>
      </c>
      <c r="AN24" s="6">
        <f t="shared" si="9"/>
        <v>1</v>
      </c>
      <c r="AO24" s="10" t="s">
        <v>0</v>
      </c>
      <c r="AP24" s="11">
        <f t="shared" si="10"/>
        <v>39</v>
      </c>
      <c r="AQ24" s="5" t="s">
        <v>2</v>
      </c>
      <c r="AR24" s="15"/>
      <c r="AS24" s="9"/>
      <c r="AT24" s="29"/>
      <c r="AU24" s="8"/>
    </row>
    <row r="25" spans="1:48" ht="11.1" customHeight="1">
      <c r="A25" s="5" t="str">
        <f t="shared" si="6"/>
        <v>36/F (Balcony)</v>
      </c>
      <c r="B25" s="28"/>
      <c r="C25" s="2" t="s">
        <v>82</v>
      </c>
      <c r="D25" s="42">
        <v>2.95</v>
      </c>
      <c r="E25" s="43"/>
      <c r="F25" s="11"/>
      <c r="G25" s="43"/>
      <c r="H25" s="11"/>
      <c r="I25" s="43"/>
      <c r="J25" s="11"/>
      <c r="K25" s="43"/>
      <c r="L25" s="11"/>
      <c r="M25" s="43"/>
      <c r="N25" s="11"/>
      <c r="O25" s="43"/>
      <c r="P25" s="11"/>
      <c r="Q25" s="43"/>
      <c r="R25" s="11"/>
      <c r="S25" s="43"/>
      <c r="T25" s="11"/>
      <c r="U25" s="43"/>
      <c r="V25" s="11"/>
      <c r="W25" s="43"/>
      <c r="X25" s="11"/>
      <c r="Y25" s="43"/>
      <c r="Z25" s="11"/>
      <c r="AA25" s="43"/>
      <c r="AB25" s="11"/>
      <c r="AC25" s="43"/>
      <c r="AD25" s="11"/>
      <c r="AE25" s="6" t="s">
        <v>80</v>
      </c>
      <c r="AF25" s="27">
        <f>$AP$8</f>
        <v>2.5</v>
      </c>
      <c r="AG25" s="6" t="s">
        <v>16</v>
      </c>
      <c r="AH25" s="6">
        <f>$AS$8</f>
        <v>1</v>
      </c>
      <c r="AI25" s="5" t="s">
        <v>59</v>
      </c>
      <c r="AJ25" s="11">
        <f>D25+F25+H25+J25+L25+N25+P25+R25+T25+V25+X25+Z25+AB25+AD25</f>
        <v>2.95</v>
      </c>
      <c r="AK25" s="6" t="s">
        <v>21</v>
      </c>
      <c r="AL25" s="43">
        <f>AF25</f>
        <v>2.5</v>
      </c>
      <c r="AM25" s="6" t="s">
        <v>21</v>
      </c>
      <c r="AN25" s="6">
        <f>AH25</f>
        <v>1</v>
      </c>
      <c r="AO25" s="17" t="s">
        <v>18</v>
      </c>
      <c r="AP25" s="88">
        <f>AJ25*AL25*AN25</f>
        <v>7.375</v>
      </c>
      <c r="AQ25" s="32" t="s">
        <v>2</v>
      </c>
      <c r="AR25" s="15"/>
      <c r="AS25" s="9"/>
      <c r="AT25" s="29"/>
      <c r="AU25" s="444"/>
    </row>
    <row r="26" spans="1:48" s="28" customFormat="1" ht="11.1" customHeight="1">
      <c r="A26" s="5" t="str">
        <f t="shared" si="6"/>
        <v>R/F (Glass Door &amp; Wall)</v>
      </c>
      <c r="B26" s="4"/>
      <c r="C26" s="2" t="s">
        <v>82</v>
      </c>
      <c r="D26" s="42">
        <v>2.5</v>
      </c>
      <c r="E26" s="43"/>
      <c r="F26" s="11"/>
      <c r="G26" s="43"/>
      <c r="H26" s="11"/>
      <c r="I26" s="43"/>
      <c r="J26" s="11"/>
      <c r="K26" s="43"/>
      <c r="L26" s="11"/>
      <c r="M26" s="43"/>
      <c r="N26" s="11"/>
      <c r="O26" s="43"/>
      <c r="P26" s="11"/>
      <c r="Q26" s="43"/>
      <c r="R26" s="11"/>
      <c r="S26" s="43"/>
      <c r="T26" s="11"/>
      <c r="U26" s="43"/>
      <c r="V26" s="11"/>
      <c r="W26" s="43"/>
      <c r="X26" s="11"/>
      <c r="Y26" s="43"/>
      <c r="Z26" s="11"/>
      <c r="AA26" s="43"/>
      <c r="AB26" s="11"/>
      <c r="AC26" s="43"/>
      <c r="AD26" s="11"/>
      <c r="AE26" s="6" t="s">
        <v>80</v>
      </c>
      <c r="AF26" s="27">
        <f>AP9</f>
        <v>2.5</v>
      </c>
      <c r="AG26" s="6" t="s">
        <v>15</v>
      </c>
      <c r="AH26" s="6">
        <f>AS9</f>
        <v>1</v>
      </c>
      <c r="AI26" s="5" t="s">
        <v>0</v>
      </c>
      <c r="AJ26" s="11">
        <f>D26+F26+H26+J26+L26+N26+P26+R26+T26+V26+X26+Z26+AB26+AD26</f>
        <v>2.5</v>
      </c>
      <c r="AK26" s="6" t="s">
        <v>21</v>
      </c>
      <c r="AL26" s="43">
        <f>AP9</f>
        <v>2.5</v>
      </c>
      <c r="AM26" s="6" t="s">
        <v>21</v>
      </c>
      <c r="AN26" s="6">
        <f t="shared" ref="AN26" si="11">AH26</f>
        <v>1</v>
      </c>
      <c r="AO26" s="10" t="s">
        <v>11</v>
      </c>
      <c r="AP26" s="11">
        <f>AJ26*AL26*AN26</f>
        <v>6.25</v>
      </c>
      <c r="AQ26" s="5" t="s">
        <v>2</v>
      </c>
      <c r="AR26" s="20"/>
      <c r="AS26" s="21"/>
      <c r="AT26" s="30"/>
      <c r="AU26" s="23"/>
    </row>
    <row r="27" spans="1:48" s="28" customFormat="1" ht="11.1" customHeight="1">
      <c r="A27" s="31"/>
      <c r="B27" s="5"/>
      <c r="C27" s="5"/>
      <c r="D27" s="4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1"/>
      <c r="AK27" s="6"/>
      <c r="AL27" s="24"/>
      <c r="AM27" s="9"/>
      <c r="AN27" s="9"/>
      <c r="AO27" s="10"/>
      <c r="AP27" s="50"/>
      <c r="AQ27" s="51"/>
      <c r="AR27" s="52"/>
      <c r="AS27" s="53" t="s">
        <v>60</v>
      </c>
      <c r="AT27" s="54">
        <f>SUM(AP20:AP27)</f>
        <v>1209.375</v>
      </c>
      <c r="AU27" s="55" t="s">
        <v>26</v>
      </c>
      <c r="AV27" s="58"/>
    </row>
    <row r="28" spans="1:48" s="28" customFormat="1" ht="11.1" customHeight="1">
      <c r="B28" s="32"/>
      <c r="C28" s="32"/>
      <c r="D28" s="44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11"/>
      <c r="AK28" s="33"/>
      <c r="AM28" s="34"/>
      <c r="AN28" s="34"/>
      <c r="AO28" s="33"/>
      <c r="AP28" s="35"/>
      <c r="AR28" s="36"/>
      <c r="AS28" s="34"/>
      <c r="AT28" s="35"/>
    </row>
    <row r="29" spans="1:48" ht="11.1" customHeight="1">
      <c r="A29" s="48" t="s">
        <v>28</v>
      </c>
      <c r="B29" s="14"/>
      <c r="C29" s="14"/>
      <c r="D29" s="1" t="s">
        <v>84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1"/>
      <c r="AT29" s="27"/>
    </row>
    <row r="30" spans="1:48" s="28" customFormat="1" ht="11.1" customHeight="1">
      <c r="A30" s="5" t="str">
        <f>AJ3</f>
        <v>1/F-34/F (Window)</v>
      </c>
      <c r="C30" s="2" t="s">
        <v>82</v>
      </c>
      <c r="D30" s="42">
        <v>1.65</v>
      </c>
      <c r="E30" s="43" t="s">
        <v>58</v>
      </c>
      <c r="F30" s="11">
        <v>1.65</v>
      </c>
      <c r="G30" s="43"/>
      <c r="H30" s="11"/>
      <c r="I30" s="43"/>
      <c r="J30" s="11"/>
      <c r="K30" s="43"/>
      <c r="L30" s="11"/>
      <c r="M30" s="43"/>
      <c r="N30" s="11"/>
      <c r="O30" s="43"/>
      <c r="P30" s="11"/>
      <c r="Q30" s="43"/>
      <c r="R30" s="11"/>
      <c r="S30" s="43"/>
      <c r="T30" s="11"/>
      <c r="U30" s="43"/>
      <c r="V30" s="11"/>
      <c r="W30" s="43"/>
      <c r="X30" s="11"/>
      <c r="Y30" s="43"/>
      <c r="Z30" s="11"/>
      <c r="AA30" s="43"/>
      <c r="AB30" s="11"/>
      <c r="AC30" s="43"/>
      <c r="AD30" s="11"/>
      <c r="AE30" s="6" t="s">
        <v>80</v>
      </c>
      <c r="AF30" s="27">
        <f>$AP$3</f>
        <v>2</v>
      </c>
      <c r="AG30" s="6" t="s">
        <v>16</v>
      </c>
      <c r="AH30" s="6">
        <f>$AS$3</f>
        <v>34</v>
      </c>
      <c r="AI30" s="5" t="s">
        <v>59</v>
      </c>
      <c r="AJ30" s="11">
        <f t="shared" si="7"/>
        <v>3.3</v>
      </c>
      <c r="AK30" s="6" t="s">
        <v>16</v>
      </c>
      <c r="AL30" s="43">
        <f>AF30</f>
        <v>2</v>
      </c>
      <c r="AM30" s="6" t="s">
        <v>16</v>
      </c>
      <c r="AN30" s="6">
        <f>AH30</f>
        <v>34</v>
      </c>
      <c r="AO30" s="10" t="s">
        <v>18</v>
      </c>
      <c r="AP30" s="11">
        <f>AJ30*AL30*AN30</f>
        <v>224.39999999999998</v>
      </c>
      <c r="AQ30" s="5" t="s">
        <v>2</v>
      </c>
      <c r="AR30" s="15"/>
      <c r="AS30" s="4"/>
      <c r="AT30" s="27"/>
      <c r="AU30" s="4"/>
    </row>
    <row r="31" spans="1:48" s="28" customFormat="1" ht="11.1" customHeight="1">
      <c r="A31" s="5" t="str">
        <f>AJ5</f>
        <v>35/F (Window)</v>
      </c>
      <c r="C31" s="2" t="s">
        <v>82</v>
      </c>
      <c r="D31" s="42">
        <v>0.65</v>
      </c>
      <c r="E31" s="43" t="s">
        <v>58</v>
      </c>
      <c r="F31" s="11">
        <v>1.65</v>
      </c>
      <c r="G31" s="43"/>
      <c r="H31" s="11"/>
      <c r="I31" s="43"/>
      <c r="J31" s="11"/>
      <c r="K31" s="43"/>
      <c r="L31" s="11"/>
      <c r="M31" s="43"/>
      <c r="N31" s="11"/>
      <c r="O31" s="43"/>
      <c r="P31" s="11"/>
      <c r="Q31" s="43"/>
      <c r="R31" s="11"/>
      <c r="S31" s="43"/>
      <c r="T31" s="11"/>
      <c r="U31" s="43"/>
      <c r="V31" s="11"/>
      <c r="W31" s="43"/>
      <c r="X31" s="11"/>
      <c r="Y31" s="43"/>
      <c r="Z31" s="11"/>
      <c r="AA31" s="43"/>
      <c r="AB31" s="11"/>
      <c r="AC31" s="43"/>
      <c r="AD31" s="11"/>
      <c r="AE31" s="6" t="s">
        <v>80</v>
      </c>
      <c r="AF31" s="27">
        <f>$AP$5</f>
        <v>2</v>
      </c>
      <c r="AG31" s="6" t="s">
        <v>16</v>
      </c>
      <c r="AH31" s="6">
        <f>$AS$5</f>
        <v>1</v>
      </c>
      <c r="AI31" s="5" t="s">
        <v>59</v>
      </c>
      <c r="AJ31" s="11">
        <f>D31+F31+H31+J31+L31+N31+P31+R31+T31+V31+X31+Z31+AB31+AD31</f>
        <v>2.2999999999999998</v>
      </c>
      <c r="AK31" s="6" t="s">
        <v>21</v>
      </c>
      <c r="AL31" s="43">
        <f>AF31</f>
        <v>2</v>
      </c>
      <c r="AM31" s="6" t="s">
        <v>21</v>
      </c>
      <c r="AN31" s="6">
        <f>AH31</f>
        <v>1</v>
      </c>
      <c r="AO31" s="10" t="s">
        <v>0</v>
      </c>
      <c r="AP31" s="11">
        <f>AJ31*AL31*AN31</f>
        <v>4.5999999999999996</v>
      </c>
      <c r="AQ31" s="5" t="s">
        <v>20</v>
      </c>
      <c r="AR31" s="15"/>
      <c r="AS31" s="4"/>
      <c r="AT31" s="27"/>
      <c r="AU31" s="4"/>
    </row>
    <row r="32" spans="1:48" s="28" customFormat="1" ht="11.1" customHeight="1">
      <c r="A32" s="5" t="str">
        <f>AJ7</f>
        <v>36/F (Window)</v>
      </c>
      <c r="C32" s="2" t="s">
        <v>82</v>
      </c>
      <c r="D32" s="42">
        <v>0.65</v>
      </c>
      <c r="E32" s="43" t="s">
        <v>58</v>
      </c>
      <c r="F32" s="11">
        <v>4.2</v>
      </c>
      <c r="G32" s="43" t="s">
        <v>58</v>
      </c>
      <c r="H32" s="11">
        <v>1.75</v>
      </c>
      <c r="I32" s="43"/>
      <c r="J32" s="11"/>
      <c r="K32" s="43"/>
      <c r="L32" s="11"/>
      <c r="M32" s="43"/>
      <c r="N32" s="11"/>
      <c r="O32" s="43"/>
      <c r="P32" s="11"/>
      <c r="Q32" s="43"/>
      <c r="R32" s="11"/>
      <c r="S32" s="43"/>
      <c r="T32" s="11"/>
      <c r="U32" s="43"/>
      <c r="V32" s="11"/>
      <c r="W32" s="43"/>
      <c r="X32" s="11"/>
      <c r="Y32" s="43"/>
      <c r="Z32" s="11"/>
      <c r="AA32" s="43"/>
      <c r="AB32" s="11"/>
      <c r="AC32" s="43"/>
      <c r="AD32" s="11"/>
      <c r="AE32" s="6" t="s">
        <v>80</v>
      </c>
      <c r="AF32" s="27">
        <f>$AP$7</f>
        <v>2</v>
      </c>
      <c r="AG32" s="6" t="s">
        <v>16</v>
      </c>
      <c r="AH32" s="6">
        <f>$AS$7</f>
        <v>1</v>
      </c>
      <c r="AI32" s="5" t="s">
        <v>59</v>
      </c>
      <c r="AJ32" s="11">
        <f>D32+F32+H32+J32+L32+N32+P32+R32+T32+V32+X32+Z32+AB32+AD32</f>
        <v>6.6000000000000005</v>
      </c>
      <c r="AK32" s="6" t="s">
        <v>21</v>
      </c>
      <c r="AL32" s="43">
        <f>AF32</f>
        <v>2</v>
      </c>
      <c r="AM32" s="6" t="s">
        <v>21</v>
      </c>
      <c r="AN32" s="6">
        <f>AH32</f>
        <v>1</v>
      </c>
      <c r="AO32" s="10" t="s">
        <v>0</v>
      </c>
      <c r="AP32" s="11">
        <f>AJ32*AL32*AN32</f>
        <v>13.200000000000001</v>
      </c>
      <c r="AQ32" s="5" t="s">
        <v>2</v>
      </c>
      <c r="AR32" s="15"/>
      <c r="AS32" s="4"/>
      <c r="AT32" s="27"/>
      <c r="AU32" s="4"/>
    </row>
    <row r="33" spans="1:48" s="28" customFormat="1" ht="11.1" customHeight="1">
      <c r="A33" s="5"/>
      <c r="D33" s="42"/>
      <c r="E33" s="43"/>
      <c r="F33" s="11"/>
      <c r="G33" s="43"/>
      <c r="H33" s="11"/>
      <c r="I33" s="43"/>
      <c r="J33" s="11"/>
      <c r="K33" s="43"/>
      <c r="L33" s="11"/>
      <c r="M33" s="43"/>
      <c r="N33" s="11"/>
      <c r="O33" s="43"/>
      <c r="P33" s="11"/>
      <c r="Q33" s="43"/>
      <c r="R33" s="11"/>
      <c r="S33" s="43"/>
      <c r="T33" s="11"/>
      <c r="U33" s="43"/>
      <c r="V33" s="11"/>
      <c r="W33" s="43"/>
      <c r="X33" s="11"/>
      <c r="Y33" s="43"/>
      <c r="Z33" s="11"/>
      <c r="AA33" s="43"/>
      <c r="AB33" s="11"/>
      <c r="AC33" s="43"/>
      <c r="AD33" s="11"/>
      <c r="AE33" s="6"/>
      <c r="AF33" s="27"/>
      <c r="AG33" s="6"/>
      <c r="AH33" s="6"/>
      <c r="AI33" s="5"/>
      <c r="AJ33" s="11"/>
      <c r="AK33" s="6"/>
      <c r="AL33" s="43"/>
      <c r="AM33" s="6"/>
      <c r="AN33" s="6"/>
      <c r="AO33" s="10"/>
      <c r="AP33" s="11"/>
      <c r="AQ33" s="5"/>
      <c r="AR33" s="15"/>
      <c r="AS33" s="9"/>
      <c r="AT33" s="29"/>
      <c r="AU33" s="8"/>
    </row>
    <row r="34" spans="1:48" s="28" customFormat="1" ht="11.1" customHeight="1">
      <c r="AR34" s="15"/>
      <c r="AS34" s="9"/>
      <c r="AT34" s="29"/>
      <c r="AU34" s="8"/>
    </row>
    <row r="35" spans="1:48" s="28" customFormat="1" ht="11.1" customHeight="1">
      <c r="A35" s="5"/>
      <c r="D35" s="42"/>
      <c r="E35" s="43"/>
      <c r="F35" s="11"/>
      <c r="G35" s="43"/>
      <c r="H35" s="11"/>
      <c r="I35" s="43"/>
      <c r="J35" s="11"/>
      <c r="K35" s="43"/>
      <c r="L35" s="11"/>
      <c r="M35" s="43"/>
      <c r="N35" s="11"/>
      <c r="O35" s="43"/>
      <c r="P35" s="11"/>
      <c r="Q35" s="43"/>
      <c r="R35" s="11"/>
      <c r="S35" s="43"/>
      <c r="T35" s="11"/>
      <c r="U35" s="43"/>
      <c r="V35" s="11"/>
      <c r="W35" s="43"/>
      <c r="X35" s="11"/>
      <c r="Y35" s="43"/>
      <c r="Z35" s="11"/>
      <c r="AA35" s="43"/>
      <c r="AB35" s="11"/>
      <c r="AC35" s="43"/>
      <c r="AD35" s="11"/>
      <c r="AE35" s="6"/>
      <c r="AF35" s="27"/>
      <c r="AG35" s="6"/>
      <c r="AH35" s="6"/>
      <c r="AI35" s="5"/>
      <c r="AJ35" s="11"/>
      <c r="AK35" s="6"/>
      <c r="AL35" s="43"/>
      <c r="AM35" s="6"/>
      <c r="AN35" s="6"/>
      <c r="AO35" s="17"/>
      <c r="AP35" s="18"/>
      <c r="AQ35" s="19"/>
      <c r="AR35" s="20"/>
      <c r="AS35" s="21"/>
      <c r="AT35" s="30"/>
      <c r="AU35" s="23"/>
    </row>
    <row r="36" spans="1:48" ht="11.1" customHeight="1">
      <c r="AJ36" s="11"/>
      <c r="AL36" s="24"/>
      <c r="AM36" s="9"/>
      <c r="AN36" s="9"/>
      <c r="AO36" s="10"/>
      <c r="AP36" s="50"/>
      <c r="AQ36" s="51"/>
      <c r="AR36" s="52"/>
      <c r="AS36" s="53" t="s">
        <v>60</v>
      </c>
      <c r="AT36" s="54">
        <f>SUM(AP30:AP36)</f>
        <v>242.19999999999996</v>
      </c>
      <c r="AU36" s="55" t="s">
        <v>20</v>
      </c>
    </row>
    <row r="37" spans="1:48" ht="11.1" customHeight="1">
      <c r="B37" s="4"/>
      <c r="C37" s="4"/>
      <c r="D37" s="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11"/>
      <c r="AP37" s="27"/>
      <c r="AT37" s="37"/>
    </row>
    <row r="38" spans="1:48" ht="11.1" customHeight="1">
      <c r="A38" s="48" t="s">
        <v>31</v>
      </c>
      <c r="B38" s="14"/>
      <c r="C38" s="14"/>
      <c r="D38" s="1" t="s">
        <v>84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1"/>
      <c r="AT38" s="37"/>
    </row>
    <row r="39" spans="1:48" ht="11.1" customHeight="1">
      <c r="A39" s="5" t="str">
        <f t="shared" ref="A39:A45" si="12">AJ3</f>
        <v>1/F-34/F (Window)</v>
      </c>
      <c r="B39" s="4"/>
      <c r="C39" s="2" t="s">
        <v>82</v>
      </c>
      <c r="D39" s="42">
        <v>2.9</v>
      </c>
      <c r="E39" s="43" t="s">
        <v>58</v>
      </c>
      <c r="F39" s="11">
        <v>3</v>
      </c>
      <c r="G39" s="43" t="s">
        <v>58</v>
      </c>
      <c r="H39" s="11">
        <v>0.95</v>
      </c>
      <c r="I39" s="43" t="s">
        <v>58</v>
      </c>
      <c r="J39" s="11">
        <v>1</v>
      </c>
      <c r="K39" s="43" t="s">
        <v>58</v>
      </c>
      <c r="L39" s="11">
        <v>3</v>
      </c>
      <c r="M39" s="43" t="s">
        <v>58</v>
      </c>
      <c r="N39" s="11">
        <v>3.15</v>
      </c>
      <c r="O39" s="43"/>
      <c r="P39" s="11"/>
      <c r="Q39" s="43"/>
      <c r="R39" s="11"/>
      <c r="S39" s="43"/>
      <c r="T39" s="11"/>
      <c r="U39" s="43"/>
      <c r="V39" s="11"/>
      <c r="W39" s="43"/>
      <c r="X39" s="11"/>
      <c r="Y39" s="43"/>
      <c r="Z39" s="11"/>
      <c r="AA39" s="43"/>
      <c r="AB39" s="11"/>
      <c r="AC39" s="43"/>
      <c r="AD39" s="11"/>
      <c r="AE39" s="6" t="s">
        <v>80</v>
      </c>
      <c r="AF39" s="27">
        <f>$AP$3</f>
        <v>2</v>
      </c>
      <c r="AG39" s="6" t="s">
        <v>16</v>
      </c>
      <c r="AH39" s="6">
        <f>$AS$3</f>
        <v>34</v>
      </c>
      <c r="AI39" s="5" t="s">
        <v>59</v>
      </c>
      <c r="AJ39" s="11">
        <f>D39+F39+H39+J39+L39+N39+P39+R39+T39+V39+X39+Z39+AB39+AD39</f>
        <v>14.000000000000002</v>
      </c>
      <c r="AK39" s="6" t="s">
        <v>16</v>
      </c>
      <c r="AL39" s="43">
        <f>AF39</f>
        <v>2</v>
      </c>
      <c r="AM39" s="6" t="s">
        <v>16</v>
      </c>
      <c r="AN39" s="6">
        <f>AH39</f>
        <v>34</v>
      </c>
      <c r="AO39" s="10" t="s">
        <v>18</v>
      </c>
      <c r="AP39" s="11">
        <f>AJ39*AL39*AN39</f>
        <v>952.00000000000011</v>
      </c>
      <c r="AQ39" s="5" t="s">
        <v>2</v>
      </c>
      <c r="AR39" s="15"/>
      <c r="AS39" s="4"/>
      <c r="AT39" s="27"/>
    </row>
    <row r="40" spans="1:48" ht="11.1" customHeight="1">
      <c r="A40" s="5" t="str">
        <f t="shared" si="12"/>
        <v>1/F-34/F (Balcony)</v>
      </c>
      <c r="B40" s="4"/>
      <c r="C40" s="2" t="s">
        <v>82</v>
      </c>
      <c r="D40" s="42">
        <v>2.4</v>
      </c>
      <c r="E40" s="43" t="s">
        <v>58</v>
      </c>
      <c r="F40" s="11">
        <v>2.6</v>
      </c>
      <c r="G40" s="43"/>
      <c r="H40" s="11"/>
      <c r="I40" s="43"/>
      <c r="J40" s="11"/>
      <c r="K40" s="43"/>
      <c r="L40" s="11"/>
      <c r="M40" s="43"/>
      <c r="N40" s="11"/>
      <c r="O40" s="43"/>
      <c r="P40" s="11"/>
      <c r="Q40" s="43"/>
      <c r="R40" s="11"/>
      <c r="S40" s="43"/>
      <c r="T40" s="11"/>
      <c r="U40" s="43"/>
      <c r="V40" s="11"/>
      <c r="W40" s="43"/>
      <c r="X40" s="11"/>
      <c r="Y40" s="43"/>
      <c r="Z40" s="11"/>
      <c r="AA40" s="43"/>
      <c r="AB40" s="11"/>
      <c r="AC40" s="43"/>
      <c r="AD40" s="11"/>
      <c r="AE40" s="6" t="s">
        <v>80</v>
      </c>
      <c r="AF40" s="27">
        <f>$AP$4</f>
        <v>2.5</v>
      </c>
      <c r="AG40" s="6" t="s">
        <v>16</v>
      </c>
      <c r="AH40" s="6">
        <f>$AS$4</f>
        <v>34</v>
      </c>
      <c r="AI40" s="5" t="s">
        <v>59</v>
      </c>
      <c r="AJ40" s="11">
        <f t="shared" ref="AJ40:AJ44" si="13">D40+F40+H40+J40+L40+N40+P40+R40+T40+V40+X40+Z40+AB40+AD40</f>
        <v>5</v>
      </c>
      <c r="AK40" s="6" t="s">
        <v>16</v>
      </c>
      <c r="AL40" s="43">
        <f t="shared" ref="AL40:AL43" si="14">AF40</f>
        <v>2.5</v>
      </c>
      <c r="AM40" s="6" t="s">
        <v>16</v>
      </c>
      <c r="AN40" s="6">
        <f t="shared" ref="AN40:AN43" si="15">AH40</f>
        <v>34</v>
      </c>
      <c r="AO40" s="10" t="s">
        <v>0</v>
      </c>
      <c r="AP40" s="11">
        <f t="shared" ref="AP40:AP43" si="16">AJ40*AL40*AN40</f>
        <v>425</v>
      </c>
      <c r="AQ40" s="5" t="s">
        <v>20</v>
      </c>
      <c r="AR40" s="15"/>
      <c r="AS40" s="4"/>
      <c r="AT40" s="27"/>
    </row>
    <row r="41" spans="1:48" ht="11.1" customHeight="1">
      <c r="A41" s="5" t="str">
        <f t="shared" si="12"/>
        <v>35/F (Window)</v>
      </c>
      <c r="B41" s="4"/>
      <c r="C41" s="2" t="s">
        <v>82</v>
      </c>
      <c r="D41" s="42">
        <v>4.4000000000000004</v>
      </c>
      <c r="E41" s="43" t="s">
        <v>58</v>
      </c>
      <c r="F41" s="11">
        <v>3.8</v>
      </c>
      <c r="G41" s="43" t="s">
        <v>58</v>
      </c>
      <c r="H41" s="11">
        <v>4.4000000000000004</v>
      </c>
      <c r="I41" s="43" t="s">
        <v>58</v>
      </c>
      <c r="J41" s="11">
        <v>3.75</v>
      </c>
      <c r="K41" s="43"/>
      <c r="L41" s="11"/>
      <c r="M41" s="43"/>
      <c r="N41" s="11"/>
      <c r="O41" s="43"/>
      <c r="P41" s="11"/>
      <c r="Q41" s="43"/>
      <c r="R41" s="11"/>
      <c r="S41" s="43"/>
      <c r="T41" s="11"/>
      <c r="U41" s="43"/>
      <c r="V41" s="11"/>
      <c r="W41" s="43"/>
      <c r="X41" s="11"/>
      <c r="Y41" s="43"/>
      <c r="Z41" s="11"/>
      <c r="AA41" s="43"/>
      <c r="AB41" s="11"/>
      <c r="AC41" s="43"/>
      <c r="AD41" s="11"/>
      <c r="AE41" s="6" t="s">
        <v>80</v>
      </c>
      <c r="AF41" s="27">
        <f>$AP$5</f>
        <v>2</v>
      </c>
      <c r="AG41" s="6" t="s">
        <v>16</v>
      </c>
      <c r="AH41" s="6">
        <f>$AS$5</f>
        <v>1</v>
      </c>
      <c r="AI41" s="5" t="s">
        <v>59</v>
      </c>
      <c r="AJ41" s="11">
        <f t="shared" si="13"/>
        <v>16.350000000000001</v>
      </c>
      <c r="AK41" s="6" t="s">
        <v>21</v>
      </c>
      <c r="AL41" s="43">
        <f t="shared" si="14"/>
        <v>2</v>
      </c>
      <c r="AM41" s="6" t="s">
        <v>21</v>
      </c>
      <c r="AN41" s="6">
        <f t="shared" si="15"/>
        <v>1</v>
      </c>
      <c r="AO41" s="10" t="s">
        <v>0</v>
      </c>
      <c r="AP41" s="11">
        <f t="shared" si="16"/>
        <v>32.700000000000003</v>
      </c>
      <c r="AQ41" s="5" t="s">
        <v>20</v>
      </c>
      <c r="AR41" s="15"/>
      <c r="AS41" s="4"/>
      <c r="AT41" s="27"/>
    </row>
    <row r="42" spans="1:48" ht="11.1" customHeight="1">
      <c r="A42" s="5" t="str">
        <f t="shared" si="12"/>
        <v>35/F (Balcony)</v>
      </c>
      <c r="B42" s="4"/>
      <c r="C42" s="2" t="s">
        <v>82</v>
      </c>
      <c r="D42" s="42">
        <v>3.15</v>
      </c>
      <c r="E42" s="43"/>
      <c r="F42" s="11"/>
      <c r="G42" s="43"/>
      <c r="H42" s="11"/>
      <c r="I42" s="43"/>
      <c r="J42" s="11"/>
      <c r="K42" s="43"/>
      <c r="L42" s="11"/>
      <c r="M42" s="43"/>
      <c r="N42" s="11"/>
      <c r="O42" s="43"/>
      <c r="P42" s="11"/>
      <c r="Q42" s="43"/>
      <c r="R42" s="11"/>
      <c r="S42" s="43"/>
      <c r="T42" s="11"/>
      <c r="U42" s="43"/>
      <c r="V42" s="11"/>
      <c r="W42" s="43"/>
      <c r="X42" s="11"/>
      <c r="Y42" s="43"/>
      <c r="Z42" s="11"/>
      <c r="AA42" s="43"/>
      <c r="AB42" s="11"/>
      <c r="AC42" s="43"/>
      <c r="AD42" s="11"/>
      <c r="AE42" s="6" t="s">
        <v>80</v>
      </c>
      <c r="AF42" s="27">
        <f>$AP$6</f>
        <v>2.5</v>
      </c>
      <c r="AG42" s="6" t="s">
        <v>16</v>
      </c>
      <c r="AH42" s="6">
        <f>$AS$6</f>
        <v>1</v>
      </c>
      <c r="AI42" s="5" t="s">
        <v>59</v>
      </c>
      <c r="AJ42" s="11">
        <f t="shared" si="13"/>
        <v>3.15</v>
      </c>
      <c r="AK42" s="6" t="s">
        <v>21</v>
      </c>
      <c r="AL42" s="43">
        <f t="shared" si="14"/>
        <v>2.5</v>
      </c>
      <c r="AM42" s="6" t="s">
        <v>21</v>
      </c>
      <c r="AN42" s="6">
        <f t="shared" si="15"/>
        <v>1</v>
      </c>
      <c r="AO42" s="10" t="s">
        <v>0</v>
      </c>
      <c r="AP42" s="11">
        <f t="shared" si="16"/>
        <v>7.875</v>
      </c>
      <c r="AQ42" s="5" t="s">
        <v>2</v>
      </c>
      <c r="AR42" s="15"/>
      <c r="AS42" s="9"/>
      <c r="AT42" s="29"/>
      <c r="AU42" s="8"/>
    </row>
    <row r="43" spans="1:48" ht="11.1" customHeight="1">
      <c r="A43" s="5" t="str">
        <f t="shared" si="12"/>
        <v>36/F (Window)</v>
      </c>
      <c r="B43" s="4"/>
      <c r="C43" s="2" t="s">
        <v>82</v>
      </c>
      <c r="D43" s="42">
        <v>4.4000000000000004</v>
      </c>
      <c r="E43" s="43" t="s">
        <v>58</v>
      </c>
      <c r="F43" s="11">
        <v>3.8</v>
      </c>
      <c r="G43" s="43" t="s">
        <v>58</v>
      </c>
      <c r="H43" s="11">
        <v>4.4000000000000004</v>
      </c>
      <c r="I43" s="43" t="s">
        <v>58</v>
      </c>
      <c r="J43" s="11">
        <v>3.75</v>
      </c>
      <c r="K43" s="43" t="s">
        <v>58</v>
      </c>
      <c r="L43" s="11">
        <v>2.4</v>
      </c>
      <c r="M43" s="43"/>
      <c r="N43" s="11"/>
      <c r="O43" s="43"/>
      <c r="P43" s="11"/>
      <c r="Q43" s="43"/>
      <c r="R43" s="11"/>
      <c r="S43" s="43"/>
      <c r="T43" s="11"/>
      <c r="U43" s="43"/>
      <c r="V43" s="11"/>
      <c r="W43" s="43"/>
      <c r="X43" s="11"/>
      <c r="Y43" s="43"/>
      <c r="Z43" s="11"/>
      <c r="AA43" s="43"/>
      <c r="AB43" s="11"/>
      <c r="AC43" s="43"/>
      <c r="AD43" s="11"/>
      <c r="AE43" s="6" t="s">
        <v>80</v>
      </c>
      <c r="AF43" s="27">
        <f>$AP$7</f>
        <v>2</v>
      </c>
      <c r="AG43" s="6" t="s">
        <v>16</v>
      </c>
      <c r="AH43" s="6">
        <f>$AS$7</f>
        <v>1</v>
      </c>
      <c r="AI43" s="5" t="s">
        <v>59</v>
      </c>
      <c r="AJ43" s="11">
        <f t="shared" si="13"/>
        <v>18.75</v>
      </c>
      <c r="AK43" s="6" t="s">
        <v>21</v>
      </c>
      <c r="AL43" s="43">
        <f t="shared" si="14"/>
        <v>2</v>
      </c>
      <c r="AM43" s="6" t="s">
        <v>21</v>
      </c>
      <c r="AN43" s="6">
        <f t="shared" si="15"/>
        <v>1</v>
      </c>
      <c r="AO43" s="10" t="s">
        <v>0</v>
      </c>
      <c r="AP43" s="11">
        <f t="shared" si="16"/>
        <v>37.5</v>
      </c>
      <c r="AQ43" s="5" t="s">
        <v>2</v>
      </c>
      <c r="AR43" s="15"/>
      <c r="AS43" s="9"/>
      <c r="AT43" s="29"/>
      <c r="AU43" s="8"/>
    </row>
    <row r="44" spans="1:48" ht="11.1" customHeight="1">
      <c r="A44" s="5" t="str">
        <f t="shared" si="12"/>
        <v>36/F (Balcony)</v>
      </c>
      <c r="B44" s="4"/>
      <c r="C44" s="2" t="s">
        <v>82</v>
      </c>
      <c r="D44" s="42">
        <v>3.15</v>
      </c>
      <c r="E44" s="43"/>
      <c r="F44" s="11"/>
      <c r="G44" s="43"/>
      <c r="H44" s="11"/>
      <c r="I44" s="43"/>
      <c r="J44" s="11"/>
      <c r="K44" s="43"/>
      <c r="L44" s="11"/>
      <c r="M44" s="43"/>
      <c r="N44" s="11"/>
      <c r="O44" s="43"/>
      <c r="P44" s="11"/>
      <c r="Q44" s="43"/>
      <c r="R44" s="11"/>
      <c r="S44" s="43"/>
      <c r="T44" s="11"/>
      <c r="U44" s="43"/>
      <c r="V44" s="11"/>
      <c r="W44" s="43"/>
      <c r="X44" s="11"/>
      <c r="Y44" s="43"/>
      <c r="Z44" s="11"/>
      <c r="AA44" s="43"/>
      <c r="AB44" s="11"/>
      <c r="AC44" s="43"/>
      <c r="AD44" s="11"/>
      <c r="AE44" s="6" t="s">
        <v>80</v>
      </c>
      <c r="AF44" s="27">
        <f>$AP$8</f>
        <v>2.5</v>
      </c>
      <c r="AG44" s="6" t="s">
        <v>16</v>
      </c>
      <c r="AH44" s="6">
        <f>$AS$8</f>
        <v>1</v>
      </c>
      <c r="AI44" s="5" t="s">
        <v>59</v>
      </c>
      <c r="AJ44" s="11">
        <f t="shared" si="13"/>
        <v>3.15</v>
      </c>
      <c r="AK44" s="6" t="s">
        <v>21</v>
      </c>
      <c r="AL44" s="43">
        <f>AF44</f>
        <v>2.5</v>
      </c>
      <c r="AM44" s="6" t="s">
        <v>21</v>
      </c>
      <c r="AN44" s="6">
        <f>AH44</f>
        <v>1</v>
      </c>
      <c r="AO44" s="17" t="s">
        <v>18</v>
      </c>
      <c r="AP44" s="88">
        <f>AJ44*AL44*AN44</f>
        <v>7.875</v>
      </c>
      <c r="AQ44" s="32" t="s">
        <v>2</v>
      </c>
      <c r="AR44" s="454"/>
      <c r="AS44" s="455"/>
      <c r="AT44" s="456"/>
      <c r="AU44" s="31"/>
    </row>
    <row r="45" spans="1:48" ht="11.1" customHeight="1">
      <c r="A45" s="5" t="str">
        <f t="shared" si="12"/>
        <v>R/F (Glass Door &amp; Wall)</v>
      </c>
      <c r="B45" s="4"/>
      <c r="C45" s="2" t="s">
        <v>82</v>
      </c>
      <c r="D45" s="42">
        <v>2.6</v>
      </c>
      <c r="E45" s="43"/>
      <c r="F45" s="11"/>
      <c r="G45" s="43"/>
      <c r="H45" s="11"/>
      <c r="I45" s="43"/>
      <c r="J45" s="11"/>
      <c r="K45" s="43"/>
      <c r="L45" s="11"/>
      <c r="M45" s="43"/>
      <c r="N45" s="11"/>
      <c r="O45" s="43"/>
      <c r="P45" s="11"/>
      <c r="Q45" s="43"/>
      <c r="R45" s="11"/>
      <c r="S45" s="43"/>
      <c r="T45" s="11"/>
      <c r="U45" s="43"/>
      <c r="V45" s="11"/>
      <c r="W45" s="43"/>
      <c r="X45" s="11"/>
      <c r="Y45" s="43"/>
      <c r="Z45" s="11"/>
      <c r="AA45" s="43"/>
      <c r="AB45" s="11"/>
      <c r="AC45" s="43"/>
      <c r="AD45" s="11"/>
      <c r="AE45" s="6" t="s">
        <v>80</v>
      </c>
      <c r="AF45" s="27">
        <f>AP9</f>
        <v>2.5</v>
      </c>
      <c r="AG45" s="6" t="s">
        <v>15</v>
      </c>
      <c r="AH45" s="6">
        <f>AS9</f>
        <v>1</v>
      </c>
      <c r="AI45" s="5" t="s">
        <v>0</v>
      </c>
      <c r="AJ45" s="11">
        <f>D45+F45+H45+J45+L45+N45+P45+R45+T45+V45+X45+Z45+AB45+AD45</f>
        <v>2.6</v>
      </c>
      <c r="AK45" s="6" t="s">
        <v>21</v>
      </c>
      <c r="AL45" s="43">
        <f>AP9</f>
        <v>2.5</v>
      </c>
      <c r="AM45" s="6" t="s">
        <v>21</v>
      </c>
      <c r="AN45" s="6">
        <f t="shared" ref="AN45" si="17">AH45</f>
        <v>1</v>
      </c>
      <c r="AO45" s="10" t="s">
        <v>11</v>
      </c>
      <c r="AP45" s="11">
        <f>AJ45*AL45*AN45</f>
        <v>6.5</v>
      </c>
      <c r="AQ45" s="5" t="s">
        <v>2</v>
      </c>
      <c r="AR45" s="20"/>
      <c r="AS45" s="21"/>
      <c r="AT45" s="30"/>
      <c r="AU45" s="23"/>
    </row>
    <row r="46" spans="1:48" ht="11.1" customHeight="1">
      <c r="AJ46" s="8"/>
      <c r="AL46" s="24"/>
      <c r="AM46" s="9"/>
      <c r="AN46" s="9"/>
      <c r="AO46" s="10"/>
      <c r="AP46" s="50"/>
      <c r="AQ46" s="51"/>
      <c r="AR46" s="52"/>
      <c r="AS46" s="53" t="s">
        <v>60</v>
      </c>
      <c r="AT46" s="54">
        <f>SUM(AP39:AP46)</f>
        <v>1469.45</v>
      </c>
      <c r="AU46" s="55" t="s">
        <v>29</v>
      </c>
      <c r="AV46" s="55"/>
    </row>
    <row r="47" spans="1:48" ht="11.1" customHeight="1">
      <c r="AJ47" s="8"/>
      <c r="AL47" s="24"/>
      <c r="AM47" s="9"/>
      <c r="AN47" s="9"/>
      <c r="AO47" s="10"/>
      <c r="AP47" s="11"/>
      <c r="AQ47" s="8"/>
      <c r="AR47" s="15"/>
      <c r="AS47" s="25"/>
      <c r="AT47" s="26"/>
    </row>
    <row r="48" spans="1:48" ht="11.1" customHeight="1">
      <c r="AJ48" s="8"/>
      <c r="AL48" s="24"/>
      <c r="AM48" s="9"/>
      <c r="AN48" s="9"/>
      <c r="AO48" s="10"/>
      <c r="AP48" s="55"/>
      <c r="AQ48" s="55"/>
      <c r="AR48" s="56"/>
      <c r="AS48" s="53" t="s">
        <v>77</v>
      </c>
      <c r="AT48" s="54">
        <f>AT17+AT27+AT36+AT46</f>
        <v>3166.6750000000002</v>
      </c>
      <c r="AU48" s="55" t="s">
        <v>29</v>
      </c>
      <c r="AV48" s="55"/>
    </row>
    <row r="49" spans="1:46" ht="11.1" customHeight="1">
      <c r="A49" s="57"/>
      <c r="B49" s="4"/>
      <c r="C49" s="4"/>
      <c r="AT49" s="37"/>
    </row>
    <row r="50" spans="1:46" ht="11.1" customHeight="1">
      <c r="A50" s="57"/>
      <c r="B50" s="4"/>
      <c r="C50" s="4"/>
      <c r="AR50" s="4"/>
      <c r="AS50" s="4"/>
      <c r="AT50" s="4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V82"/>
  <sheetViews>
    <sheetView view="pageBreakPreview" zoomScale="130" zoomScaleNormal="100" zoomScaleSheetLayoutView="130" workbookViewId="0">
      <selection activeCell="T11" sqref="T11:U11"/>
    </sheetView>
  </sheetViews>
  <sheetFormatPr defaultRowHeight="13.5"/>
  <cols>
    <col min="1" max="1" width="12.85546875" style="4" customWidth="1"/>
    <col min="2" max="2" width="8.7109375" style="4" customWidth="1"/>
    <col min="3" max="3" width="4.140625" style="5" customWidth="1"/>
    <col min="4" max="4" width="2.85546875" style="5" customWidth="1"/>
    <col min="5" max="5" width="3.7109375" style="5" customWidth="1"/>
    <col min="6" max="6" width="3" style="4" customWidth="1"/>
    <col min="7" max="7" width="3.28515625" style="4" customWidth="1"/>
    <col min="8" max="8" width="2.28515625" style="6" customWidth="1"/>
    <col min="9" max="9" width="3" style="4" customWidth="1"/>
    <col min="10" max="10" width="5.42578125" style="4" customWidth="1"/>
    <col min="11" max="11" width="3.140625" style="4" customWidth="1"/>
    <col min="12" max="12" width="2" style="7" customWidth="1"/>
    <col min="13" max="13" width="7.140625" style="55" customWidth="1"/>
    <col min="14" max="14" width="3" style="4" customWidth="1"/>
    <col min="15" max="15" width="2.42578125" style="4" customWidth="1"/>
    <col min="16" max="16" width="25.42578125" style="4" customWidth="1"/>
    <col min="17" max="17" width="13.140625" style="4" customWidth="1"/>
    <col min="18" max="18" width="4.140625" style="5" customWidth="1"/>
    <col min="19" max="19" width="4.85546875" style="5" customWidth="1"/>
    <col min="20" max="20" width="9.42578125" style="5" customWidth="1"/>
    <col min="21" max="21" width="7.7109375" style="5" customWidth="1"/>
    <col min="22" max="22" width="12" style="4" customWidth="1"/>
    <col min="23" max="16384" width="9.140625" style="4"/>
  </cols>
  <sheetData>
    <row r="1" spans="1:22" ht="15" customHeight="1">
      <c r="A1" s="46" t="str">
        <f>'Gross Glazing Calculations (7)'!A11</f>
        <v>East Elevations</v>
      </c>
      <c r="B1" s="14"/>
      <c r="C1" s="39"/>
      <c r="D1" s="39"/>
      <c r="E1" s="39"/>
      <c r="F1" s="14"/>
      <c r="G1" s="14"/>
      <c r="H1" s="67"/>
      <c r="N1" s="2"/>
      <c r="O1" s="89"/>
      <c r="P1" s="39"/>
      <c r="Q1" s="14"/>
      <c r="R1" s="39"/>
      <c r="S1" s="39"/>
      <c r="T1" s="39"/>
      <c r="U1" s="2" t="s">
        <v>102</v>
      </c>
      <c r="V1" s="66">
        <v>8</v>
      </c>
    </row>
    <row r="2" spans="1:22" ht="11.1" customHeight="1">
      <c r="A2" s="14"/>
      <c r="B2" s="14"/>
      <c r="F2" s="14"/>
      <c r="G2" s="14"/>
      <c r="H2" s="67"/>
      <c r="O2" s="89"/>
      <c r="P2" s="14"/>
      <c r="Q2" s="14"/>
    </row>
    <row r="3" spans="1:22" ht="11.1" customHeight="1">
      <c r="A3" s="57" t="s">
        <v>52</v>
      </c>
      <c r="B3" s="68"/>
      <c r="F3" s="68"/>
      <c r="I3" s="8"/>
      <c r="J3" s="8"/>
      <c r="K3" s="8"/>
      <c r="L3" s="70" t="s">
        <v>18</v>
      </c>
      <c r="M3" s="54">
        <f>'Gross Wall Calculations (6)'!AT17</f>
        <v>1159.6025</v>
      </c>
      <c r="N3" s="4" t="s">
        <v>1</v>
      </c>
      <c r="O3" s="89"/>
      <c r="P3" s="120" t="s">
        <v>103</v>
      </c>
      <c r="Q3" s="2" t="s">
        <v>104</v>
      </c>
      <c r="R3" s="33" t="s">
        <v>93</v>
      </c>
      <c r="S3" s="9">
        <v>1.0720000000000001</v>
      </c>
      <c r="T3" s="7"/>
      <c r="U3" s="1" t="s">
        <v>137</v>
      </c>
    </row>
    <row r="4" spans="1:22" ht="11.1" customHeight="1">
      <c r="A4" s="57" t="s">
        <v>53</v>
      </c>
      <c r="E4" s="98" t="str">
        <f>A1</f>
        <v>East Elevations</v>
      </c>
      <c r="F4" s="68"/>
      <c r="G4" s="68"/>
      <c r="H4" s="67"/>
      <c r="I4" s="8"/>
      <c r="J4" s="8"/>
      <c r="K4" s="8"/>
      <c r="L4" s="70"/>
      <c r="M4" s="93"/>
      <c r="O4" s="89"/>
      <c r="R4" s="4"/>
      <c r="S4" s="4"/>
      <c r="T4" s="7"/>
      <c r="U4" s="7"/>
    </row>
    <row r="5" spans="1:22" ht="11.1" customHeight="1">
      <c r="A5" s="55"/>
      <c r="O5" s="89"/>
      <c r="P5" s="121" t="s">
        <v>105</v>
      </c>
      <c r="R5" s="120" t="str">
        <f>A1</f>
        <v>East Elevations</v>
      </c>
      <c r="S5" s="4"/>
      <c r="T5" s="122"/>
      <c r="U5" s="7"/>
    </row>
    <row r="6" spans="1:22" ht="11.1" customHeight="1" thickBot="1">
      <c r="A6" s="57" t="s">
        <v>34</v>
      </c>
      <c r="B6" s="57" t="str">
        <f>A1</f>
        <v>East Elevations</v>
      </c>
      <c r="L6" s="70" t="s">
        <v>18</v>
      </c>
      <c r="M6" s="94">
        <f>'Gross Glazing Calculations (7)'!AT17</f>
        <v>245.64999999999998</v>
      </c>
      <c r="N6" s="4" t="s">
        <v>1</v>
      </c>
      <c r="O6" s="89"/>
      <c r="R6" s="4"/>
      <c r="S6" s="4"/>
      <c r="T6" s="7"/>
      <c r="U6" s="7"/>
    </row>
    <row r="7" spans="1:22" ht="26.25" customHeight="1">
      <c r="O7" s="89"/>
      <c r="P7" s="123" t="s">
        <v>106</v>
      </c>
      <c r="Q7" s="469" t="s">
        <v>107</v>
      </c>
      <c r="R7" s="470"/>
      <c r="S7" s="471"/>
      <c r="T7" s="472" t="s">
        <v>138</v>
      </c>
      <c r="U7" s="473"/>
    </row>
    <row r="8" spans="1:22" ht="11.1" customHeight="1">
      <c r="A8" s="45" t="s">
        <v>35</v>
      </c>
      <c r="O8" s="89"/>
      <c r="P8" s="124" t="s">
        <v>108</v>
      </c>
      <c r="Q8" s="474">
        <v>0.5</v>
      </c>
      <c r="R8" s="475"/>
      <c r="S8" s="476"/>
      <c r="T8" s="477">
        <v>0.3</v>
      </c>
      <c r="U8" s="478"/>
    </row>
    <row r="9" spans="1:22" ht="11.1" customHeight="1">
      <c r="A9" s="14" t="s">
        <v>36</v>
      </c>
      <c r="B9" s="14" t="s">
        <v>37</v>
      </c>
      <c r="F9" s="14"/>
      <c r="G9" s="14"/>
      <c r="H9" s="4"/>
      <c r="I9" s="41" t="s">
        <v>13</v>
      </c>
      <c r="J9" s="71" t="s">
        <v>38</v>
      </c>
      <c r="K9" s="1" t="s">
        <v>39</v>
      </c>
      <c r="L9" s="7" t="s">
        <v>18</v>
      </c>
      <c r="M9" s="95">
        <f>M6-M17-M25</f>
        <v>245.64999999999998</v>
      </c>
      <c r="N9" s="28" t="s">
        <v>1</v>
      </c>
      <c r="O9" s="89"/>
      <c r="P9" s="124" t="s">
        <v>109</v>
      </c>
      <c r="Q9" s="474">
        <v>0.3</v>
      </c>
      <c r="R9" s="475"/>
      <c r="S9" s="476"/>
      <c r="T9" s="477">
        <v>0.5</v>
      </c>
      <c r="U9" s="478"/>
    </row>
    <row r="10" spans="1:22" ht="11.1" customHeight="1" thickBot="1">
      <c r="C10" s="14"/>
      <c r="D10" s="14"/>
      <c r="E10" s="14"/>
      <c r="O10" s="89"/>
      <c r="P10" s="125" t="s">
        <v>110</v>
      </c>
      <c r="Q10" s="482">
        <v>0.2</v>
      </c>
      <c r="R10" s="483"/>
      <c r="S10" s="484"/>
      <c r="T10" s="485">
        <v>0.6</v>
      </c>
      <c r="U10" s="486"/>
    </row>
    <row r="11" spans="1:22" ht="11.1" customHeight="1">
      <c r="A11" s="14"/>
      <c r="B11" s="13"/>
      <c r="C11" s="13"/>
      <c r="D11" s="13"/>
      <c r="E11" s="1"/>
      <c r="G11" s="7"/>
      <c r="H11" s="4"/>
      <c r="I11" s="41"/>
      <c r="J11" s="71"/>
      <c r="K11" s="1"/>
      <c r="O11" s="89"/>
      <c r="P11" s="126"/>
      <c r="R11" s="4"/>
      <c r="S11" s="127" t="s">
        <v>111</v>
      </c>
      <c r="T11" s="487">
        <f>T8*Q8+T9*Q9+T10*Q10</f>
        <v>0.42</v>
      </c>
      <c r="U11" s="487"/>
    </row>
    <row r="12" spans="1:22" ht="11.1" customHeight="1">
      <c r="A12" s="72"/>
      <c r="B12" s="73"/>
      <c r="C12" s="73"/>
      <c r="D12" s="73"/>
      <c r="I12" s="74"/>
      <c r="J12" s="73"/>
      <c r="M12" s="4"/>
      <c r="O12" s="89"/>
      <c r="P12" s="122"/>
      <c r="Q12" s="122"/>
      <c r="R12" s="122"/>
      <c r="S12" s="122"/>
      <c r="T12" s="122"/>
      <c r="U12" s="122"/>
      <c r="V12" s="122"/>
    </row>
    <row r="13" spans="1:22" ht="11.1" customHeight="1">
      <c r="A13" s="72"/>
      <c r="B13" s="73"/>
      <c r="C13" s="73"/>
      <c r="D13" s="73"/>
      <c r="I13" s="74"/>
      <c r="J13" s="73"/>
      <c r="M13" s="4"/>
      <c r="O13" s="89"/>
      <c r="P13" s="113" t="s">
        <v>112</v>
      </c>
      <c r="R13" s="4"/>
      <c r="S13" s="127"/>
      <c r="T13" s="128"/>
      <c r="U13" s="128"/>
    </row>
    <row r="14" spans="1:22" ht="11.1" customHeight="1">
      <c r="A14" s="72"/>
      <c r="B14" s="73"/>
      <c r="C14" s="73"/>
      <c r="D14" s="73"/>
      <c r="I14" s="74"/>
      <c r="J14" s="73"/>
      <c r="M14" s="4"/>
      <c r="O14" s="89"/>
      <c r="P14" s="129" t="s">
        <v>139</v>
      </c>
      <c r="Q14" s="2"/>
      <c r="R14" s="4" t="s">
        <v>113</v>
      </c>
      <c r="S14" s="130" t="s">
        <v>140</v>
      </c>
      <c r="T14" s="131"/>
      <c r="U14" s="131"/>
      <c r="V14" s="132"/>
    </row>
    <row r="15" spans="1:22" ht="11.1" customHeight="1">
      <c r="A15" s="72"/>
      <c r="B15" s="73"/>
      <c r="C15" s="73"/>
      <c r="D15" s="73"/>
      <c r="I15" s="74"/>
      <c r="J15" s="73"/>
      <c r="M15" s="4"/>
      <c r="O15" s="89"/>
      <c r="P15" s="129"/>
      <c r="R15" s="4" t="s">
        <v>114</v>
      </c>
      <c r="S15" s="130" t="s">
        <v>141</v>
      </c>
      <c r="T15" s="131"/>
      <c r="U15" s="131"/>
      <c r="V15" s="130"/>
    </row>
    <row r="16" spans="1:22" ht="11.1" customHeight="1">
      <c r="A16" s="72"/>
      <c r="B16" s="73"/>
      <c r="C16" s="73"/>
      <c r="D16" s="73"/>
      <c r="I16" s="74"/>
      <c r="J16" s="73"/>
      <c r="M16" s="4"/>
      <c r="O16" s="89"/>
      <c r="P16" s="129"/>
      <c r="R16" s="4" t="s">
        <v>115</v>
      </c>
      <c r="S16" s="130" t="s">
        <v>142</v>
      </c>
      <c r="T16" s="131"/>
      <c r="U16" s="131"/>
      <c r="V16" s="130"/>
    </row>
    <row r="17" spans="1:22" ht="11.1" customHeight="1">
      <c r="A17" s="72"/>
      <c r="B17" s="73"/>
      <c r="C17" s="73"/>
      <c r="D17" s="73"/>
      <c r="I17" s="74"/>
      <c r="J17" s="73"/>
      <c r="M17" s="118"/>
      <c r="N17" s="28"/>
      <c r="O17" s="89"/>
      <c r="P17" s="129"/>
      <c r="R17" s="4" t="s">
        <v>116</v>
      </c>
      <c r="S17" s="130" t="s">
        <v>117</v>
      </c>
      <c r="T17" s="131"/>
      <c r="U17" s="131"/>
      <c r="V17" s="130"/>
    </row>
    <row r="18" spans="1:22" ht="11.1" customHeight="1">
      <c r="C18" s="4"/>
      <c r="D18" s="4"/>
      <c r="E18" s="4"/>
      <c r="G18" s="7"/>
      <c r="H18" s="77"/>
      <c r="I18" s="74"/>
      <c r="J18" s="73"/>
      <c r="O18" s="90"/>
      <c r="P18" s="129"/>
      <c r="R18" s="4" t="s">
        <v>118</v>
      </c>
      <c r="S18" s="130" t="s">
        <v>143</v>
      </c>
      <c r="T18" s="131"/>
      <c r="U18" s="131"/>
      <c r="V18" s="132"/>
    </row>
    <row r="19" spans="1:22" ht="11.1" customHeight="1">
      <c r="A19" s="14"/>
      <c r="B19" s="13"/>
      <c r="C19" s="13"/>
      <c r="D19" s="13"/>
      <c r="E19" s="1"/>
      <c r="G19" s="7"/>
      <c r="H19" s="77"/>
      <c r="I19" s="41"/>
      <c r="J19" s="71"/>
      <c r="K19" s="1"/>
      <c r="O19" s="91"/>
      <c r="P19" s="129"/>
      <c r="R19" s="4"/>
      <c r="S19" s="133"/>
      <c r="T19" s="128"/>
      <c r="U19" s="128"/>
    </row>
    <row r="20" spans="1:22" ht="11.1" customHeight="1" thickBot="1">
      <c r="A20" s="72"/>
      <c r="B20" s="73"/>
      <c r="C20" s="73"/>
      <c r="D20" s="73"/>
      <c r="I20" s="74"/>
      <c r="J20" s="73"/>
      <c r="M20" s="4"/>
      <c r="N20" s="77"/>
      <c r="O20" s="90"/>
      <c r="P20" s="85" t="str">
        <f>J32</f>
        <v>E-W1</v>
      </c>
      <c r="Q20" s="1" t="s">
        <v>119</v>
      </c>
      <c r="R20" s="4"/>
      <c r="S20" s="134" t="str">
        <f>A32</f>
        <v>RC Wall Areas</v>
      </c>
      <c r="T20" s="134"/>
      <c r="U20" s="134"/>
    </row>
    <row r="21" spans="1:22" ht="11.1" customHeight="1">
      <c r="A21" s="72"/>
      <c r="B21" s="73"/>
      <c r="C21" s="73"/>
      <c r="D21" s="73"/>
      <c r="I21" s="74"/>
      <c r="J21" s="73"/>
      <c r="M21" s="4"/>
      <c r="O21" s="89"/>
      <c r="P21" s="135" t="s">
        <v>120</v>
      </c>
      <c r="Q21" s="136"/>
      <c r="R21" s="137"/>
      <c r="S21" s="137"/>
      <c r="T21" s="137"/>
      <c r="U21" s="138"/>
      <c r="V21" s="139"/>
    </row>
    <row r="22" spans="1:22" ht="11.1" customHeight="1">
      <c r="A22" s="72"/>
      <c r="B22" s="73"/>
      <c r="C22" s="73"/>
      <c r="D22" s="73"/>
      <c r="I22" s="74"/>
      <c r="J22" s="73"/>
      <c r="M22" s="4"/>
      <c r="O22" s="89"/>
      <c r="P22" s="140" t="s">
        <v>121</v>
      </c>
      <c r="Q22" s="28"/>
      <c r="R22" s="101"/>
      <c r="S22" s="36" t="s">
        <v>122</v>
      </c>
      <c r="T22" s="141" t="s">
        <v>93</v>
      </c>
      <c r="U22" s="142">
        <v>4.3999999999999997E-2</v>
      </c>
      <c r="V22" s="28"/>
    </row>
    <row r="23" spans="1:22" ht="11.1" customHeight="1">
      <c r="A23" s="72"/>
      <c r="B23" s="73"/>
      <c r="C23" s="73"/>
      <c r="D23" s="73"/>
      <c r="I23" s="74"/>
      <c r="J23" s="73"/>
      <c r="M23" s="4"/>
      <c r="O23" s="89"/>
      <c r="P23" s="143" t="s">
        <v>123</v>
      </c>
      <c r="Q23" s="28"/>
      <c r="R23" s="101"/>
      <c r="S23" s="36" t="s">
        <v>115</v>
      </c>
      <c r="T23" s="141" t="s">
        <v>93</v>
      </c>
      <c r="U23" s="144">
        <v>0</v>
      </c>
      <c r="V23" s="28"/>
    </row>
    <row r="24" spans="1:22" ht="11.1" customHeight="1">
      <c r="A24" s="72"/>
      <c r="B24" s="73"/>
      <c r="C24" s="73"/>
      <c r="D24" s="73"/>
      <c r="I24" s="74"/>
      <c r="J24" s="73"/>
      <c r="M24" s="4"/>
      <c r="O24" s="89"/>
      <c r="P24" s="145" t="s">
        <v>124</v>
      </c>
      <c r="Q24" s="146">
        <v>5.0000000000000001E-3</v>
      </c>
      <c r="R24" s="100" t="s">
        <v>125</v>
      </c>
      <c r="S24" s="126">
        <v>1.5</v>
      </c>
      <c r="T24" s="141" t="s">
        <v>93</v>
      </c>
      <c r="U24" s="147">
        <f>Q24/S24</f>
        <v>3.3333333333333335E-3</v>
      </c>
      <c r="V24" s="31"/>
    </row>
    <row r="25" spans="1:22" ht="11.1" customHeight="1">
      <c r="A25" s="72"/>
      <c r="B25" s="73"/>
      <c r="C25" s="73"/>
      <c r="D25" s="73"/>
      <c r="I25" s="74"/>
      <c r="J25" s="73"/>
      <c r="M25" s="118"/>
      <c r="N25" s="28"/>
      <c r="O25" s="89"/>
      <c r="P25" s="145" t="s">
        <v>126</v>
      </c>
      <c r="Q25" s="146">
        <v>0.01</v>
      </c>
      <c r="R25" s="100" t="s">
        <v>125</v>
      </c>
      <c r="S25" s="126">
        <v>0.72</v>
      </c>
      <c r="T25" s="141" t="s">
        <v>93</v>
      </c>
      <c r="U25" s="147">
        <f>Q25/S25</f>
        <v>1.388888888888889E-2</v>
      </c>
      <c r="V25" s="31"/>
    </row>
    <row r="26" spans="1:22" ht="11.1" customHeight="1">
      <c r="C26" s="4"/>
      <c r="D26" s="4"/>
      <c r="E26" s="4"/>
      <c r="G26" s="7"/>
      <c r="H26" s="4"/>
      <c r="O26" s="89"/>
      <c r="P26" s="145" t="s">
        <v>127</v>
      </c>
      <c r="Q26" s="146">
        <v>0.125</v>
      </c>
      <c r="R26" s="100" t="s">
        <v>125</v>
      </c>
      <c r="S26" s="126">
        <v>2.16</v>
      </c>
      <c r="T26" s="141" t="s">
        <v>93</v>
      </c>
      <c r="U26" s="147">
        <f>Q26/S26</f>
        <v>5.7870370370370364E-2</v>
      </c>
      <c r="V26" s="31"/>
    </row>
    <row r="27" spans="1:22" ht="11.1" customHeight="1">
      <c r="C27" s="4"/>
      <c r="D27" s="4"/>
      <c r="E27" s="4"/>
      <c r="H27" s="4"/>
      <c r="L27" s="4"/>
      <c r="O27" s="89"/>
      <c r="P27" s="145" t="s">
        <v>128</v>
      </c>
      <c r="Q27" s="146">
        <v>0.01</v>
      </c>
      <c r="R27" s="100" t="s">
        <v>125</v>
      </c>
      <c r="S27" s="126">
        <v>0.38</v>
      </c>
      <c r="T27" s="141" t="s">
        <v>93</v>
      </c>
      <c r="U27" s="147">
        <f>Q27/S27</f>
        <v>2.6315789473684209E-2</v>
      </c>
      <c r="V27" s="31"/>
    </row>
    <row r="28" spans="1:22" ht="11.1" customHeight="1">
      <c r="A28" s="14" t="s">
        <v>94</v>
      </c>
      <c r="C28" s="14" t="str">
        <f>A1</f>
        <v>East Elevations</v>
      </c>
      <c r="D28" s="4"/>
      <c r="E28" s="4"/>
      <c r="L28" s="70" t="s">
        <v>93</v>
      </c>
      <c r="M28" s="119">
        <f>M3-M6</f>
        <v>913.95249999999999</v>
      </c>
      <c r="N28" s="4" t="s">
        <v>1</v>
      </c>
      <c r="O28" s="89"/>
      <c r="P28" s="148" t="s">
        <v>129</v>
      </c>
      <c r="Q28" s="149"/>
      <c r="R28" s="150"/>
      <c r="S28" s="151" t="s">
        <v>113</v>
      </c>
      <c r="T28" s="152" t="s">
        <v>93</v>
      </c>
      <c r="U28" s="153">
        <v>0.12</v>
      </c>
      <c r="V28" s="28"/>
    </row>
    <row r="29" spans="1:22" ht="11.1" customHeight="1" thickBot="1">
      <c r="C29" s="43"/>
      <c r="D29" s="11"/>
      <c r="E29" s="43"/>
      <c r="F29" s="81"/>
      <c r="G29" s="11"/>
      <c r="O29" s="89"/>
      <c r="P29" s="154" t="s">
        <v>130</v>
      </c>
      <c r="Q29" s="155"/>
      <c r="R29" s="155"/>
      <c r="S29" s="156"/>
      <c r="T29" s="157"/>
      <c r="U29" s="158">
        <f>SUM(U22:U28)</f>
        <v>0.26540838206627682</v>
      </c>
      <c r="V29" s="85"/>
    </row>
    <row r="30" spans="1:22" ht="11.1" customHeight="1">
      <c r="O30" s="89"/>
      <c r="P30" s="490" t="s">
        <v>131</v>
      </c>
      <c r="Q30" s="491"/>
      <c r="R30" s="491"/>
      <c r="S30" s="128">
        <v>1</v>
      </c>
      <c r="T30" s="159" t="s">
        <v>93</v>
      </c>
      <c r="U30" s="160">
        <f>(S30/S31)</f>
        <v>3.7677785163178594</v>
      </c>
      <c r="V30" s="120" t="s">
        <v>132</v>
      </c>
    </row>
    <row r="31" spans="1:22" ht="11.1" customHeight="1">
      <c r="A31" s="45" t="s">
        <v>95</v>
      </c>
      <c r="C31" s="4"/>
      <c r="D31" s="4"/>
      <c r="E31" s="4"/>
      <c r="G31" s="7"/>
      <c r="H31" s="4"/>
      <c r="O31" s="89"/>
      <c r="P31" s="492"/>
      <c r="Q31" s="492"/>
      <c r="R31" s="492"/>
      <c r="S31" s="271">
        <f>U29</f>
        <v>0.26540838206627682</v>
      </c>
      <c r="T31" s="161"/>
      <c r="U31" s="162"/>
      <c r="V31" s="120"/>
    </row>
    <row r="32" spans="1:22" ht="11.1" customHeight="1">
      <c r="A32" s="14" t="s">
        <v>96</v>
      </c>
      <c r="B32" s="14"/>
      <c r="C32" s="14"/>
      <c r="D32" s="14"/>
      <c r="E32" s="1"/>
      <c r="I32" s="41" t="s">
        <v>13</v>
      </c>
      <c r="J32" s="71" t="s">
        <v>100</v>
      </c>
      <c r="K32" s="1" t="s">
        <v>39</v>
      </c>
      <c r="L32" s="7" t="s">
        <v>97</v>
      </c>
      <c r="M32" s="118">
        <f>M28-M34</f>
        <v>835.37750000000005</v>
      </c>
      <c r="N32" s="28" t="s">
        <v>1</v>
      </c>
      <c r="O32" s="89"/>
      <c r="P32" s="127"/>
      <c r="Q32" s="127"/>
      <c r="R32" s="127"/>
      <c r="S32" s="163"/>
      <c r="T32" s="128"/>
      <c r="U32" s="162"/>
      <c r="V32" s="120"/>
    </row>
    <row r="33" spans="1:22" ht="11.1" customHeight="1" thickBot="1">
      <c r="C33" s="4"/>
      <c r="D33" s="4"/>
      <c r="E33" s="4"/>
      <c r="G33" s="7"/>
      <c r="H33" s="4"/>
      <c r="O33" s="89"/>
      <c r="P33" s="85" t="str">
        <f>J34</f>
        <v>E-W2</v>
      </c>
      <c r="Q33" s="1" t="s">
        <v>119</v>
      </c>
      <c r="R33" s="4"/>
      <c r="S33" s="164" t="str">
        <f>A34</f>
        <v>RC Column Areas</v>
      </c>
      <c r="T33" s="134"/>
      <c r="U33" s="134"/>
    </row>
    <row r="34" spans="1:22" ht="11.1" customHeight="1">
      <c r="A34" s="14" t="s">
        <v>98</v>
      </c>
      <c r="B34" s="14"/>
      <c r="C34" s="14"/>
      <c r="D34" s="14"/>
      <c r="E34" s="1"/>
      <c r="G34" s="7"/>
      <c r="H34" s="4"/>
      <c r="I34" s="41" t="s">
        <v>13</v>
      </c>
      <c r="J34" s="71" t="s">
        <v>101</v>
      </c>
      <c r="K34" s="1" t="s">
        <v>39</v>
      </c>
      <c r="L34" s="7" t="s">
        <v>97</v>
      </c>
      <c r="M34" s="118">
        <f>SUM(J35:J40)</f>
        <v>78.574999999999989</v>
      </c>
      <c r="N34" s="28" t="s">
        <v>1</v>
      </c>
      <c r="O34" s="89"/>
      <c r="P34" s="135" t="s">
        <v>120</v>
      </c>
      <c r="Q34" s="165"/>
      <c r="R34" s="166"/>
      <c r="S34" s="167"/>
      <c r="T34" s="167"/>
      <c r="U34" s="168"/>
      <c r="V34" s="139"/>
    </row>
    <row r="35" spans="1:22" ht="11.1" customHeight="1">
      <c r="A35" s="72" t="str">
        <f>'[1]Gross Wall Calculations (6)'!C4</f>
        <v xml:space="preserve">1/F-34/F </v>
      </c>
      <c r="C35" s="8">
        <v>0.7</v>
      </c>
      <c r="D35" s="6" t="s">
        <v>99</v>
      </c>
      <c r="E35" s="43">
        <f>'[1]Gross Wall Calculations (6)'!I4</f>
        <v>3.15</v>
      </c>
      <c r="F35" s="6" t="s">
        <v>99</v>
      </c>
      <c r="G35" s="6">
        <f>'[1]Gross Wall Calculations (6)'!L4</f>
        <v>34</v>
      </c>
      <c r="I35" s="74" t="s">
        <v>97</v>
      </c>
      <c r="J35" s="43">
        <f>C35*E35*G35</f>
        <v>74.969999999999985</v>
      </c>
      <c r="K35" s="4" t="s">
        <v>1</v>
      </c>
      <c r="M35" s="4"/>
      <c r="O35" s="89"/>
      <c r="P35" s="140" t="s">
        <v>133</v>
      </c>
      <c r="Q35" s="28"/>
      <c r="R35" s="169"/>
      <c r="S35" s="170" t="s">
        <v>122</v>
      </c>
      <c r="T35" s="141" t="s">
        <v>93</v>
      </c>
      <c r="U35" s="142">
        <v>4.3999999999999997E-2</v>
      </c>
      <c r="V35" s="28"/>
    </row>
    <row r="36" spans="1:22" ht="11.1" customHeight="1">
      <c r="A36" s="72" t="str">
        <f>'[1]Gross Wall Calculations (6)'!C5</f>
        <v>35/F</v>
      </c>
      <c r="C36" s="8">
        <v>0.7</v>
      </c>
      <c r="D36" s="6" t="s">
        <v>99</v>
      </c>
      <c r="E36" s="43">
        <f>'[1]Gross Wall Calculations (6)'!I5</f>
        <v>3.15</v>
      </c>
      <c r="F36" s="6" t="s">
        <v>15</v>
      </c>
      <c r="G36" s="6">
        <f>'[1]Gross Wall Calculations (6)'!L5</f>
        <v>1</v>
      </c>
      <c r="I36" s="74" t="s">
        <v>97</v>
      </c>
      <c r="J36" s="43">
        <f>C36*E36*G36</f>
        <v>2.2049999999999996</v>
      </c>
      <c r="K36" s="4" t="s">
        <v>1</v>
      </c>
      <c r="M36" s="4"/>
      <c r="O36" s="89"/>
      <c r="P36" s="143" t="s">
        <v>123</v>
      </c>
      <c r="Q36" s="28"/>
      <c r="R36" s="101"/>
      <c r="S36" s="36" t="s">
        <v>115</v>
      </c>
      <c r="T36" s="141" t="s">
        <v>93</v>
      </c>
      <c r="U36" s="144">
        <v>0</v>
      </c>
      <c r="V36" s="28"/>
    </row>
    <row r="37" spans="1:22" ht="11.1" customHeight="1">
      <c r="A37" s="72" t="str">
        <f>'[1]Gross Wall Calculations (6)'!C6</f>
        <v>36/F</v>
      </c>
      <c r="C37" s="8">
        <v>0.4</v>
      </c>
      <c r="D37" s="6" t="s">
        <v>99</v>
      </c>
      <c r="E37" s="43">
        <f>'[1]Gross Wall Calculations (6)'!I6</f>
        <v>3.5</v>
      </c>
      <c r="F37" s="6" t="s">
        <v>99</v>
      </c>
      <c r="G37" s="6">
        <f>'[1]Gross Wall Calculations (6)'!L6</f>
        <v>1</v>
      </c>
      <c r="I37" s="74" t="s">
        <v>97</v>
      </c>
      <c r="J37" s="43">
        <f>C37*E37*G37</f>
        <v>1.4000000000000001</v>
      </c>
      <c r="K37" s="4" t="s">
        <v>1</v>
      </c>
      <c r="M37" s="4"/>
      <c r="O37" s="89"/>
      <c r="P37" s="145" t="s">
        <v>124</v>
      </c>
      <c r="Q37" s="171">
        <v>5.0000000000000001E-3</v>
      </c>
      <c r="R37" s="100" t="s">
        <v>125</v>
      </c>
      <c r="S37" s="126">
        <v>1.5</v>
      </c>
      <c r="T37" s="141" t="s">
        <v>93</v>
      </c>
      <c r="U37" s="147">
        <f>Q37/S37</f>
        <v>3.3333333333333335E-3</v>
      </c>
      <c r="V37" s="31"/>
    </row>
    <row r="38" spans="1:22" ht="11.1" customHeight="1">
      <c r="A38" s="72"/>
      <c r="C38" s="444"/>
      <c r="D38" s="6"/>
      <c r="E38" s="43"/>
      <c r="F38" s="6"/>
      <c r="G38" s="6"/>
      <c r="I38" s="74"/>
      <c r="J38" s="43"/>
      <c r="M38" s="4"/>
      <c r="O38" s="89"/>
      <c r="P38" s="145" t="s">
        <v>126</v>
      </c>
      <c r="Q38" s="171">
        <v>0.01</v>
      </c>
      <c r="R38" s="100" t="s">
        <v>125</v>
      </c>
      <c r="S38" s="126">
        <v>0.72</v>
      </c>
      <c r="T38" s="141" t="s">
        <v>93</v>
      </c>
      <c r="U38" s="147">
        <f>Q38/S38</f>
        <v>1.388888888888889E-2</v>
      </c>
      <c r="V38" s="31"/>
    </row>
    <row r="39" spans="1:22" ht="11.1" customHeight="1">
      <c r="A39" s="72"/>
      <c r="D39" s="6"/>
      <c r="E39" s="8"/>
      <c r="F39" s="6"/>
      <c r="G39" s="6"/>
      <c r="I39" s="74"/>
      <c r="J39" s="43"/>
      <c r="M39" s="4"/>
      <c r="O39" s="89"/>
      <c r="P39" s="145" t="s">
        <v>134</v>
      </c>
      <c r="Q39" s="171">
        <v>0.6</v>
      </c>
      <c r="R39" s="100" t="s">
        <v>125</v>
      </c>
      <c r="S39" s="126">
        <v>2.16</v>
      </c>
      <c r="T39" s="141" t="s">
        <v>93</v>
      </c>
      <c r="U39" s="147">
        <f>Q39/S39</f>
        <v>0.27777777777777773</v>
      </c>
      <c r="V39" s="31"/>
    </row>
    <row r="40" spans="1:22" ht="11.1" customHeight="1">
      <c r="A40" s="72"/>
      <c r="D40" s="6"/>
      <c r="E40" s="8"/>
      <c r="F40" s="6"/>
      <c r="G40" s="6"/>
      <c r="I40" s="74"/>
      <c r="J40" s="43"/>
      <c r="O40" s="89"/>
      <c r="P40" s="145" t="s">
        <v>128</v>
      </c>
      <c r="Q40" s="171">
        <v>0.01</v>
      </c>
      <c r="R40" s="100" t="s">
        <v>125</v>
      </c>
      <c r="S40" s="126">
        <v>0.38</v>
      </c>
      <c r="T40" s="141" t="s">
        <v>93</v>
      </c>
      <c r="U40" s="147">
        <f>Q40/S40</f>
        <v>2.6315789473684209E-2</v>
      </c>
      <c r="V40" s="31"/>
    </row>
    <row r="41" spans="1:22" ht="11.1" customHeight="1">
      <c r="A41" s="72"/>
      <c r="B41" s="8"/>
      <c r="C41" s="43"/>
      <c r="D41" s="11"/>
      <c r="E41" s="43"/>
      <c r="F41" s="6"/>
      <c r="G41" s="11"/>
      <c r="I41" s="74"/>
      <c r="J41" s="43"/>
      <c r="O41" s="89"/>
      <c r="P41" s="148" t="s">
        <v>135</v>
      </c>
      <c r="Q41" s="149"/>
      <c r="R41" s="150"/>
      <c r="S41" s="151" t="s">
        <v>113</v>
      </c>
      <c r="T41" s="152" t="s">
        <v>93</v>
      </c>
      <c r="U41" s="172">
        <v>0.12</v>
      </c>
      <c r="V41" s="28"/>
    </row>
    <row r="42" spans="1:22" ht="11.1" customHeight="1" thickBot="1">
      <c r="O42" s="89"/>
      <c r="P42" s="154" t="s">
        <v>130</v>
      </c>
      <c r="Q42" s="155"/>
      <c r="R42" s="155"/>
      <c r="S42" s="156"/>
      <c r="T42" s="157"/>
      <c r="U42" s="158">
        <f>SUM(U35:U41)</f>
        <v>0.48531578947368414</v>
      </c>
      <c r="V42" s="85"/>
    </row>
    <row r="43" spans="1:22" ht="11.1" customHeight="1">
      <c r="C43" s="4"/>
      <c r="D43" s="4"/>
      <c r="E43" s="4"/>
      <c r="H43" s="4"/>
      <c r="L43" s="4"/>
      <c r="M43" s="4"/>
      <c r="N43" s="114"/>
      <c r="P43" s="490" t="s">
        <v>136</v>
      </c>
      <c r="Q43" s="490"/>
      <c r="R43" s="490"/>
      <c r="S43" s="128">
        <v>1</v>
      </c>
      <c r="T43" s="494" t="s">
        <v>93</v>
      </c>
      <c r="U43" s="479">
        <f>(S43/S44)</f>
        <v>2.0605140440299321</v>
      </c>
      <c r="V43" s="481" t="s">
        <v>132</v>
      </c>
    </row>
    <row r="44" spans="1:22" ht="11.1" customHeight="1">
      <c r="A44" s="57" t="s">
        <v>3</v>
      </c>
      <c r="C44" s="81" t="s">
        <v>721</v>
      </c>
      <c r="D44" s="488">
        <f>M6</f>
        <v>245.64999999999998</v>
      </c>
      <c r="E44" s="488"/>
      <c r="F44" s="488"/>
      <c r="G44" s="488"/>
      <c r="H44" s="6" t="s">
        <v>722</v>
      </c>
      <c r="I44" s="488">
        <f>M3</f>
        <v>1159.6025</v>
      </c>
      <c r="J44" s="489"/>
      <c r="K44" s="489"/>
      <c r="L44" s="6" t="s">
        <v>0</v>
      </c>
      <c r="M44" s="92">
        <f>M6/M3</f>
        <v>0.21183983304623782</v>
      </c>
      <c r="O44" s="89"/>
      <c r="P44" s="493"/>
      <c r="Q44" s="493"/>
      <c r="R44" s="493"/>
      <c r="S44" s="271">
        <f>U42</f>
        <v>0.48531578947368414</v>
      </c>
      <c r="T44" s="495"/>
      <c r="U44" s="480"/>
      <c r="V44" s="481"/>
    </row>
    <row r="45" spans="1:22" ht="11.1" customHeight="1">
      <c r="N45" s="114"/>
      <c r="O45" s="28"/>
    </row>
    <row r="46" spans="1:22" ht="11.1" customHeight="1">
      <c r="A46" s="115"/>
      <c r="C46" s="43"/>
      <c r="D46" s="11"/>
      <c r="E46" s="43"/>
      <c r="F46" s="6"/>
      <c r="G46" s="43"/>
      <c r="N46" s="114"/>
      <c r="O46" s="28"/>
      <c r="P46" s="72"/>
      <c r="Q46" s="8"/>
      <c r="R46" s="43"/>
      <c r="S46" s="11"/>
      <c r="T46" s="43"/>
      <c r="U46" s="11"/>
    </row>
    <row r="47" spans="1:22" ht="11.1" customHeight="1">
      <c r="A47" s="115"/>
      <c r="C47" s="43"/>
      <c r="D47" s="11"/>
      <c r="E47" s="43"/>
      <c r="F47" s="6"/>
      <c r="G47" s="43"/>
      <c r="N47" s="114"/>
      <c r="O47" s="28"/>
      <c r="P47" s="72"/>
      <c r="Q47" s="8"/>
      <c r="R47" s="43"/>
      <c r="S47" s="11"/>
      <c r="T47" s="43"/>
      <c r="U47" s="11"/>
    </row>
    <row r="48" spans="1:22" ht="11.1" customHeight="1">
      <c r="F48" s="6"/>
      <c r="G48" s="43"/>
      <c r="O48" s="28"/>
      <c r="P48" s="72"/>
      <c r="Q48" s="8"/>
    </row>
    <row r="49" spans="1:15">
      <c r="O49" s="28"/>
    </row>
    <row r="50" spans="1:15">
      <c r="O50" s="28"/>
    </row>
    <row r="51" spans="1:15">
      <c r="O51" s="28"/>
    </row>
    <row r="52" spans="1:15">
      <c r="A52" s="28"/>
      <c r="B52" s="28"/>
      <c r="H52" s="33"/>
      <c r="I52" s="28"/>
      <c r="J52" s="28"/>
      <c r="K52" s="28"/>
      <c r="L52" s="34"/>
      <c r="M52" s="58"/>
      <c r="N52" s="28"/>
      <c r="O52" s="28"/>
    </row>
    <row r="53" spans="1:15">
      <c r="A53" s="85"/>
      <c r="B53" s="85"/>
      <c r="H53" s="86"/>
      <c r="I53" s="28"/>
      <c r="J53" s="28"/>
      <c r="K53" s="28"/>
      <c r="L53" s="34"/>
      <c r="M53" s="58"/>
      <c r="N53" s="28"/>
      <c r="O53" s="28"/>
    </row>
    <row r="54" spans="1:15">
      <c r="A54" s="31"/>
      <c r="B54" s="31"/>
      <c r="H54" s="33"/>
      <c r="I54" s="87"/>
      <c r="J54" s="88"/>
      <c r="K54" s="88"/>
      <c r="L54" s="34"/>
      <c r="M54" s="58"/>
      <c r="N54" s="28"/>
      <c r="O54" s="28"/>
    </row>
    <row r="55" spans="1:15">
      <c r="A55" s="31"/>
      <c r="B55" s="31"/>
      <c r="H55" s="33"/>
      <c r="I55" s="87"/>
      <c r="J55" s="31"/>
      <c r="K55" s="31"/>
      <c r="L55" s="34"/>
      <c r="M55" s="58"/>
      <c r="N55" s="28"/>
      <c r="O55" s="28"/>
    </row>
    <row r="56" spans="1:15">
      <c r="A56" s="31"/>
      <c r="B56" s="31"/>
      <c r="H56" s="33"/>
      <c r="I56" s="87"/>
      <c r="J56" s="31"/>
      <c r="K56" s="31"/>
      <c r="L56" s="34"/>
      <c r="M56" s="96"/>
      <c r="N56" s="28"/>
      <c r="O56" s="28"/>
    </row>
    <row r="57" spans="1:15">
      <c r="A57" s="28"/>
      <c r="B57" s="28"/>
      <c r="H57" s="33"/>
      <c r="I57" s="28"/>
      <c r="J57" s="28"/>
      <c r="K57" s="28"/>
      <c r="L57" s="34"/>
      <c r="M57" s="58"/>
      <c r="N57" s="28"/>
      <c r="O57" s="28"/>
    </row>
    <row r="58" spans="1:15">
      <c r="A58" s="85"/>
      <c r="B58" s="85"/>
      <c r="H58" s="86"/>
      <c r="I58" s="28"/>
      <c r="J58" s="28"/>
      <c r="K58" s="28"/>
      <c r="L58" s="34"/>
      <c r="M58" s="58"/>
      <c r="N58" s="28"/>
      <c r="O58" s="28"/>
    </row>
    <row r="59" spans="1:15">
      <c r="A59" s="31"/>
      <c r="B59" s="31"/>
      <c r="H59" s="33"/>
      <c r="I59" s="87"/>
      <c r="J59" s="88"/>
      <c r="K59" s="88"/>
      <c r="L59" s="34"/>
      <c r="M59" s="58"/>
      <c r="N59" s="28"/>
      <c r="O59" s="28"/>
    </row>
    <row r="60" spans="1:15">
      <c r="A60" s="31"/>
      <c r="B60" s="31"/>
      <c r="H60" s="33"/>
      <c r="I60" s="87"/>
      <c r="J60" s="31"/>
      <c r="K60" s="31"/>
      <c r="L60" s="34"/>
      <c r="M60" s="58"/>
      <c r="N60" s="28"/>
      <c r="O60" s="28"/>
    </row>
    <row r="61" spans="1:15">
      <c r="A61" s="31"/>
      <c r="B61" s="31"/>
      <c r="H61" s="33"/>
      <c r="I61" s="87"/>
      <c r="J61" s="31"/>
      <c r="K61" s="31"/>
      <c r="L61" s="34"/>
      <c r="M61" s="96"/>
      <c r="N61" s="28"/>
      <c r="O61" s="28"/>
    </row>
    <row r="62" spans="1:15">
      <c r="A62" s="28"/>
      <c r="B62" s="28"/>
      <c r="H62" s="33"/>
      <c r="I62" s="28"/>
      <c r="J62" s="28"/>
      <c r="K62" s="28"/>
      <c r="L62" s="34"/>
      <c r="M62" s="58"/>
      <c r="N62" s="28"/>
      <c r="O62" s="28"/>
    </row>
    <row r="63" spans="1:15">
      <c r="A63" s="85"/>
      <c r="B63" s="85"/>
      <c r="H63" s="86"/>
      <c r="I63" s="28"/>
      <c r="J63" s="28"/>
      <c r="K63" s="28"/>
      <c r="L63" s="34"/>
      <c r="M63" s="58"/>
      <c r="N63" s="28"/>
      <c r="O63" s="28"/>
    </row>
    <row r="64" spans="1:15">
      <c r="A64" s="31"/>
      <c r="B64" s="31"/>
      <c r="H64" s="33"/>
      <c r="I64" s="87"/>
      <c r="J64" s="88"/>
      <c r="K64" s="88"/>
      <c r="L64" s="34"/>
      <c r="M64" s="58"/>
      <c r="N64" s="28"/>
      <c r="O64" s="28"/>
    </row>
    <row r="65" spans="1:15">
      <c r="A65" s="31"/>
      <c r="B65" s="31"/>
      <c r="H65" s="33"/>
      <c r="I65" s="87"/>
      <c r="J65" s="31"/>
      <c r="K65" s="31"/>
      <c r="L65" s="34"/>
      <c r="M65" s="58"/>
      <c r="N65" s="28"/>
      <c r="O65" s="28"/>
    </row>
    <row r="66" spans="1:15">
      <c r="A66" s="31"/>
      <c r="B66" s="31"/>
      <c r="H66" s="33"/>
      <c r="I66" s="87"/>
      <c r="J66" s="31"/>
      <c r="K66" s="31"/>
      <c r="L66" s="34"/>
      <c r="M66" s="96"/>
      <c r="N66" s="28"/>
      <c r="O66" s="28"/>
    </row>
    <row r="67" spans="1:15">
      <c r="A67" s="28"/>
      <c r="B67" s="28"/>
      <c r="H67" s="33"/>
      <c r="I67" s="28"/>
      <c r="J67" s="28"/>
      <c r="K67" s="28"/>
      <c r="L67" s="34"/>
      <c r="M67" s="58"/>
      <c r="N67" s="28"/>
      <c r="O67" s="28"/>
    </row>
    <row r="68" spans="1:15">
      <c r="A68" s="85"/>
      <c r="B68" s="85"/>
      <c r="H68" s="86"/>
      <c r="I68" s="28"/>
      <c r="J68" s="28"/>
      <c r="K68" s="28"/>
      <c r="L68" s="34"/>
      <c r="M68" s="58"/>
      <c r="N68" s="28"/>
      <c r="O68" s="28"/>
    </row>
    <row r="69" spans="1:15">
      <c r="A69" s="31"/>
      <c r="B69" s="31"/>
      <c r="H69" s="33"/>
      <c r="I69" s="87"/>
      <c r="J69" s="88"/>
      <c r="K69" s="88"/>
      <c r="L69" s="34"/>
      <c r="M69" s="58"/>
      <c r="N69" s="28"/>
      <c r="O69" s="28"/>
    </row>
    <row r="70" spans="1:15">
      <c r="A70" s="31"/>
      <c r="B70" s="31"/>
      <c r="H70" s="33"/>
      <c r="I70" s="87"/>
      <c r="J70" s="31"/>
      <c r="K70" s="31"/>
      <c r="L70" s="34"/>
      <c r="M70" s="58"/>
      <c r="N70" s="28"/>
      <c r="O70" s="28"/>
    </row>
    <row r="71" spans="1:15">
      <c r="A71" s="31"/>
      <c r="B71" s="31"/>
      <c r="H71" s="33"/>
      <c r="I71" s="87"/>
      <c r="J71" s="31"/>
      <c r="K71" s="31"/>
      <c r="L71" s="34"/>
      <c r="M71" s="96"/>
      <c r="N71" s="28"/>
      <c r="O71" s="28"/>
    </row>
    <row r="72" spans="1:15">
      <c r="A72" s="28"/>
      <c r="B72" s="28"/>
      <c r="H72" s="33"/>
      <c r="I72" s="28"/>
      <c r="J72" s="28"/>
      <c r="K72" s="28"/>
      <c r="L72" s="34"/>
      <c r="M72" s="58"/>
      <c r="N72" s="28"/>
      <c r="O72" s="28"/>
    </row>
    <row r="73" spans="1:15">
      <c r="A73" s="31"/>
      <c r="B73" s="28"/>
      <c r="H73" s="33"/>
      <c r="I73" s="28"/>
      <c r="J73" s="28"/>
      <c r="K73" s="28"/>
      <c r="L73" s="34"/>
      <c r="M73" s="58"/>
      <c r="N73" s="28"/>
      <c r="O73" s="28"/>
    </row>
    <row r="74" spans="1:15">
      <c r="A74" s="28"/>
      <c r="B74" s="31"/>
      <c r="H74" s="33"/>
      <c r="I74" s="87"/>
      <c r="J74" s="31"/>
      <c r="K74" s="31"/>
      <c r="L74" s="34"/>
      <c r="M74" s="58"/>
      <c r="N74" s="28"/>
      <c r="O74" s="28"/>
    </row>
    <row r="75" spans="1:15">
      <c r="A75" s="28"/>
      <c r="B75" s="31"/>
      <c r="H75" s="33"/>
      <c r="I75" s="87"/>
      <c r="J75" s="31"/>
      <c r="K75" s="31"/>
      <c r="L75" s="34"/>
      <c r="M75" s="58"/>
      <c r="N75" s="28"/>
      <c r="O75" s="28"/>
    </row>
    <row r="76" spans="1:15">
      <c r="A76" s="28"/>
      <c r="B76" s="28"/>
      <c r="H76" s="33"/>
      <c r="I76" s="28"/>
      <c r="J76" s="28"/>
      <c r="K76" s="28"/>
      <c r="L76" s="34"/>
      <c r="M76" s="58"/>
      <c r="N76" s="28"/>
      <c r="O76" s="28"/>
    </row>
    <row r="77" spans="1:15">
      <c r="A77" s="28"/>
      <c r="B77" s="28"/>
      <c r="H77" s="33"/>
      <c r="I77" s="28"/>
      <c r="J77" s="28"/>
      <c r="K77" s="28"/>
      <c r="L77" s="34"/>
      <c r="M77" s="58"/>
      <c r="N77" s="28"/>
      <c r="O77" s="28"/>
    </row>
    <row r="78" spans="1:15">
      <c r="A78" s="31"/>
      <c r="B78" s="28"/>
      <c r="H78" s="33"/>
      <c r="I78" s="28"/>
      <c r="J78" s="28"/>
      <c r="K78" s="28"/>
      <c r="L78" s="34"/>
      <c r="M78" s="58"/>
      <c r="N78" s="28"/>
      <c r="O78" s="28"/>
    </row>
    <row r="79" spans="1:15">
      <c r="A79" s="28"/>
      <c r="B79" s="31"/>
      <c r="H79" s="33"/>
      <c r="I79" s="87"/>
      <c r="J79" s="31"/>
      <c r="K79" s="31"/>
      <c r="L79" s="34"/>
      <c r="M79" s="58"/>
      <c r="N79" s="28"/>
      <c r="O79" s="28"/>
    </row>
    <row r="80" spans="1:15">
      <c r="A80" s="28"/>
      <c r="B80" s="31"/>
      <c r="H80" s="33"/>
      <c r="I80" s="87"/>
      <c r="J80" s="31"/>
      <c r="K80" s="31"/>
      <c r="L80" s="34"/>
      <c r="M80" s="58"/>
      <c r="N80" s="28"/>
      <c r="O80" s="28"/>
    </row>
    <row r="81" spans="1:15">
      <c r="A81" s="28"/>
      <c r="B81" s="28"/>
      <c r="H81" s="33"/>
      <c r="I81" s="28"/>
      <c r="J81" s="28"/>
      <c r="K81" s="28"/>
      <c r="L81" s="34"/>
      <c r="M81" s="58"/>
      <c r="N81" s="28"/>
      <c r="O81" s="28"/>
    </row>
    <row r="82" spans="1:15">
      <c r="A82" s="28"/>
      <c r="B82" s="28"/>
      <c r="H82" s="33"/>
      <c r="I82" s="28"/>
      <c r="J82" s="28"/>
      <c r="K82" s="28"/>
      <c r="L82" s="34"/>
      <c r="M82" s="58"/>
      <c r="N82" s="28"/>
      <c r="O82" s="28"/>
    </row>
  </sheetData>
  <mergeCells count="16">
    <mergeCell ref="D44:G44"/>
    <mergeCell ref="I44:K44"/>
    <mergeCell ref="P30:R31"/>
    <mergeCell ref="P43:R44"/>
    <mergeCell ref="T43:T44"/>
    <mergeCell ref="U43:U44"/>
    <mergeCell ref="V43:V44"/>
    <mergeCell ref="Q10:S10"/>
    <mergeCell ref="T10:U10"/>
    <mergeCell ref="T11:U11"/>
    <mergeCell ref="Q7:S7"/>
    <mergeCell ref="T7:U7"/>
    <mergeCell ref="Q8:S8"/>
    <mergeCell ref="T8:U8"/>
    <mergeCell ref="Q9:S9"/>
    <mergeCell ref="T9:U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8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43"/>
  <sheetViews>
    <sheetView view="pageBreakPreview" zoomScale="130" zoomScaleNormal="100" zoomScaleSheetLayoutView="130" workbookViewId="0">
      <selection activeCell="A2" sqref="A2"/>
    </sheetView>
  </sheetViews>
  <sheetFormatPr defaultRowHeight="16.5"/>
  <cols>
    <col min="1" max="1" width="20.7109375" style="177" customWidth="1"/>
    <col min="2" max="2" width="10.7109375" style="177" customWidth="1"/>
    <col min="3" max="5" width="11.7109375" style="177" customWidth="1"/>
    <col min="6" max="6" width="2.7109375" style="177" customWidth="1"/>
    <col min="7" max="7" width="25.7109375" style="177" customWidth="1"/>
    <col min="8" max="11" width="8.7109375" style="177" customWidth="1"/>
    <col min="12" max="12" width="9.140625" style="177" customWidth="1"/>
    <col min="13" max="13" width="20.5703125" style="177" customWidth="1"/>
    <col min="14" max="16384" width="9.140625" style="177"/>
  </cols>
  <sheetData>
    <row r="1" spans="1:12" ht="15" customHeight="1">
      <c r="A1" s="176" t="s">
        <v>744</v>
      </c>
      <c r="C1" s="178"/>
      <c r="E1" s="179"/>
    </row>
    <row r="2" spans="1:12" ht="15" customHeight="1">
      <c r="A2" s="176" t="s">
        <v>195</v>
      </c>
      <c r="C2" s="178"/>
      <c r="E2" s="179"/>
    </row>
    <row r="3" spans="1:12" ht="12.95" customHeight="1">
      <c r="A3" s="176"/>
      <c r="B3" s="178"/>
      <c r="C3" s="178"/>
    </row>
    <row r="4" spans="1:12" ht="12.95" customHeight="1">
      <c r="A4" s="4" t="s">
        <v>144</v>
      </c>
      <c r="B4" s="3">
        <v>9</v>
      </c>
      <c r="C4" s="4"/>
      <c r="D4" s="2" t="s">
        <v>145</v>
      </c>
      <c r="E4" s="3" t="s">
        <v>146</v>
      </c>
    </row>
    <row r="5" spans="1:12" ht="12.95" customHeight="1" thickBot="1">
      <c r="A5" s="4" t="s">
        <v>147</v>
      </c>
      <c r="B5" s="66" t="s">
        <v>146</v>
      </c>
      <c r="C5" s="66"/>
      <c r="D5" s="66"/>
      <c r="E5" s="66"/>
    </row>
    <row r="6" spans="1:12" ht="12.95" customHeight="1" thickBot="1">
      <c r="D6" s="180"/>
      <c r="E6" s="181"/>
      <c r="G6" s="182" t="s">
        <v>148</v>
      </c>
      <c r="H6" s="183"/>
      <c r="I6" s="183"/>
      <c r="J6" s="183"/>
      <c r="K6" s="442"/>
      <c r="L6"/>
    </row>
    <row r="7" spans="1:12" ht="12.95" customHeight="1">
      <c r="A7" s="4" t="s">
        <v>149</v>
      </c>
      <c r="B7" s="3" t="s">
        <v>150</v>
      </c>
      <c r="C7" s="4"/>
      <c r="D7" s="2" t="s">
        <v>151</v>
      </c>
      <c r="E7" s="184">
        <f>'Gross Wall Calculations (6)'!AT17</f>
        <v>1159.6025</v>
      </c>
      <c r="G7" s="185" t="s">
        <v>152</v>
      </c>
      <c r="H7" s="186"/>
      <c r="I7" s="321" t="s">
        <v>153</v>
      </c>
      <c r="J7" s="322"/>
      <c r="K7" s="323"/>
      <c r="L7"/>
    </row>
    <row r="8" spans="1:12" s="122" customFormat="1" ht="12.95" customHeight="1" thickBot="1">
      <c r="A8" s="4" t="s">
        <v>154</v>
      </c>
      <c r="B8" s="184">
        <f>'Gross Glazing Calculations (7)'!AT17/'RTTV-wall 1 (9)'!E7</f>
        <v>0.21183983304623782</v>
      </c>
      <c r="C8" s="4"/>
      <c r="D8" s="2" t="s">
        <v>155</v>
      </c>
      <c r="E8" s="187">
        <f>'East (8)'!S3</f>
        <v>1.0720000000000001</v>
      </c>
      <c r="G8" s="188" t="s">
        <v>156</v>
      </c>
      <c r="H8" s="189" t="s">
        <v>157</v>
      </c>
      <c r="I8" s="189" t="str">
        <f>'East (8)'!J9</f>
        <v>E-F1</v>
      </c>
      <c r="J8" s="189"/>
      <c r="K8" s="190"/>
      <c r="L8"/>
    </row>
    <row r="9" spans="1:12" s="122" customFormat="1" ht="12.95" customHeight="1" thickBot="1">
      <c r="G9" s="191" t="s">
        <v>158</v>
      </c>
      <c r="H9" s="192"/>
      <c r="I9" s="193" t="s">
        <v>159</v>
      </c>
      <c r="J9" s="193"/>
      <c r="K9" s="194"/>
      <c r="L9"/>
    </row>
    <row r="10" spans="1:12" s="122" customFormat="1" ht="12.95" customHeight="1" thickBot="1">
      <c r="A10" s="496" t="s">
        <v>160</v>
      </c>
      <c r="B10" s="497"/>
      <c r="C10" s="497"/>
      <c r="D10" s="497"/>
      <c r="E10" s="498"/>
      <c r="F10" s="177"/>
      <c r="G10" s="196" t="s">
        <v>161</v>
      </c>
      <c r="H10" s="197" t="s">
        <v>162</v>
      </c>
      <c r="I10" s="198">
        <v>6.0000000000000001E-3</v>
      </c>
      <c r="J10" s="198"/>
      <c r="K10" s="313"/>
      <c r="L10"/>
    </row>
    <row r="11" spans="1:12" s="122" customFormat="1" ht="12.95" customHeight="1">
      <c r="A11" s="499" t="s">
        <v>152</v>
      </c>
      <c r="B11" s="500"/>
      <c r="C11" s="501" t="s">
        <v>153</v>
      </c>
      <c r="D11" s="502"/>
      <c r="E11" s="503"/>
      <c r="G11" s="201" t="s">
        <v>163</v>
      </c>
      <c r="H11" s="197" t="s">
        <v>1</v>
      </c>
      <c r="I11" s="202">
        <f>'Gross Glazing Calculations (7)'!AT17</f>
        <v>245.64999999999998</v>
      </c>
      <c r="J11" s="202"/>
      <c r="K11" s="203"/>
      <c r="L11"/>
    </row>
    <row r="12" spans="1:12" s="122" customFormat="1" ht="12.95" customHeight="1" thickBot="1">
      <c r="A12" s="204" t="s">
        <v>164</v>
      </c>
      <c r="B12" s="205" t="s">
        <v>165</v>
      </c>
      <c r="C12" s="189" t="str">
        <f>'East (8)'!P20</f>
        <v>E-W1</v>
      </c>
      <c r="D12" s="189" t="str">
        <f>'East (8)'!P33</f>
        <v>E-W2</v>
      </c>
      <c r="E12" s="190"/>
      <c r="F12" s="163"/>
      <c r="G12" s="201" t="s">
        <v>166</v>
      </c>
      <c r="H12" s="197" t="s">
        <v>132</v>
      </c>
      <c r="I12" s="206">
        <v>5.7</v>
      </c>
      <c r="J12" s="207"/>
      <c r="K12" s="208"/>
      <c r="L12"/>
    </row>
    <row r="13" spans="1:12" s="122" customFormat="1" ht="12.95" customHeight="1" thickBot="1">
      <c r="A13" s="209" t="s">
        <v>167</v>
      </c>
      <c r="B13" s="210"/>
      <c r="C13" s="211" t="str">
        <f>'East (8)'!P24</f>
        <v>5mm mosaic tiles</v>
      </c>
      <c r="D13" s="211" t="str">
        <f>'East (8)'!P37</f>
        <v>5mm mosaic tiles</v>
      </c>
      <c r="E13" s="212"/>
      <c r="F13" s="34"/>
      <c r="G13" s="213" t="s">
        <v>725</v>
      </c>
      <c r="H13" s="214"/>
      <c r="I13" s="215">
        <f>0.64*I11/$E$7*I12*$E$8</f>
        <v>0.82843271414126818</v>
      </c>
      <c r="J13" s="215"/>
      <c r="K13" s="216"/>
      <c r="L13"/>
    </row>
    <row r="14" spans="1:12" s="122" customFormat="1" ht="12.95" customHeight="1">
      <c r="A14" s="217" t="s">
        <v>168</v>
      </c>
      <c r="B14" s="197" t="s">
        <v>169</v>
      </c>
      <c r="C14" s="202">
        <f>'East (8)'!S24</f>
        <v>1.5</v>
      </c>
      <c r="D14" s="202">
        <f>'East (8)'!S37</f>
        <v>1.5</v>
      </c>
      <c r="E14" s="218"/>
      <c r="F14" s="102"/>
      <c r="G14" s="104"/>
      <c r="H14" s="104"/>
      <c r="I14" s="104"/>
      <c r="J14" s="34"/>
      <c r="K14" s="34"/>
      <c r="L14"/>
    </row>
    <row r="15" spans="1:12" s="122" customFormat="1" ht="12.95" customHeight="1">
      <c r="A15" s="217" t="s">
        <v>161</v>
      </c>
      <c r="B15" s="197" t="s">
        <v>162</v>
      </c>
      <c r="C15" s="219">
        <f>'East (8)'!Q24</f>
        <v>5.0000000000000001E-3</v>
      </c>
      <c r="D15" s="219">
        <f>'East (8)'!Q37</f>
        <v>5.0000000000000001E-3</v>
      </c>
      <c r="E15" s="220"/>
      <c r="F15" s="221"/>
      <c r="G15" s="222"/>
      <c r="H15" s="105" t="s">
        <v>170</v>
      </c>
      <c r="I15" s="106" t="s">
        <v>171</v>
      </c>
      <c r="J15" s="34"/>
      <c r="K15" s="107"/>
      <c r="L15"/>
    </row>
    <row r="16" spans="1:12" s="122" customFormat="1" ht="12.95" customHeight="1">
      <c r="A16" s="217" t="s">
        <v>172</v>
      </c>
      <c r="B16" s="197" t="s">
        <v>173</v>
      </c>
      <c r="C16" s="462">
        <f>'East (8)'!T11</f>
        <v>0.42</v>
      </c>
      <c r="D16" s="462">
        <f>'East (8)'!T11</f>
        <v>0.42</v>
      </c>
      <c r="E16" s="218"/>
      <c r="F16" s="102"/>
      <c r="G16" s="222"/>
      <c r="H16" s="105" t="s">
        <v>93</v>
      </c>
      <c r="I16" s="223">
        <f>SUM(I13:K13)</f>
        <v>0.82843271414126818</v>
      </c>
      <c r="J16" s="109" t="s">
        <v>174</v>
      </c>
      <c r="K16" s="107"/>
      <c r="L16"/>
    </row>
    <row r="17" spans="1:12" s="122" customFormat="1" ht="12.95" customHeight="1">
      <c r="A17" s="224" t="s">
        <v>175</v>
      </c>
      <c r="B17" s="197"/>
      <c r="C17" s="225" t="str">
        <f>'East (8)'!P25</f>
        <v>10mm cement/ sand render</v>
      </c>
      <c r="D17" s="225" t="str">
        <f>'East (8)'!P38</f>
        <v>10mm cement/ sand render</v>
      </c>
      <c r="E17" s="218"/>
      <c r="F17" s="102"/>
      <c r="G17" s="222"/>
      <c r="H17" s="105"/>
      <c r="I17" s="103"/>
      <c r="J17" s="109"/>
      <c r="K17" s="107"/>
      <c r="L17"/>
    </row>
    <row r="18" spans="1:12" s="122" customFormat="1" ht="12.95" customHeight="1" thickBot="1">
      <c r="A18" s="217" t="s">
        <v>168</v>
      </c>
      <c r="B18" s="197" t="s">
        <v>169</v>
      </c>
      <c r="C18" s="202">
        <f>'East (8)'!S25</f>
        <v>0.72</v>
      </c>
      <c r="D18" s="202">
        <f>'East (8)'!S38</f>
        <v>0.72</v>
      </c>
      <c r="E18" s="218"/>
      <c r="F18" s="102"/>
      <c r="G18" s="222"/>
      <c r="H18" s="105"/>
      <c r="I18" s="103"/>
      <c r="J18" s="109"/>
      <c r="K18" s="107"/>
      <c r="L18"/>
    </row>
    <row r="19" spans="1:12" s="122" customFormat="1" ht="12.95" customHeight="1" thickBot="1">
      <c r="A19" s="217" t="s">
        <v>161</v>
      </c>
      <c r="B19" s="197" t="s">
        <v>162</v>
      </c>
      <c r="C19" s="202">
        <f>'East (8)'!Q25</f>
        <v>0.01</v>
      </c>
      <c r="D19" s="202">
        <f>'East (8)'!Q38</f>
        <v>0.01</v>
      </c>
      <c r="E19" s="218"/>
      <c r="F19" s="102"/>
      <c r="G19" s="226" t="s">
        <v>176</v>
      </c>
      <c r="H19" s="227"/>
      <c r="I19" s="227"/>
      <c r="J19" s="227"/>
      <c r="K19" s="228"/>
      <c r="L19"/>
    </row>
    <row r="20" spans="1:12" s="122" customFormat="1" ht="12.95" customHeight="1">
      <c r="A20" s="224" t="s">
        <v>175</v>
      </c>
      <c r="B20" s="197"/>
      <c r="C20" s="202"/>
      <c r="D20" s="202"/>
      <c r="E20" s="218"/>
      <c r="F20" s="102"/>
      <c r="G20" s="229" t="s">
        <v>152</v>
      </c>
      <c r="H20" s="230"/>
      <c r="I20" s="321" t="s">
        <v>153</v>
      </c>
      <c r="J20" s="322"/>
      <c r="K20" s="323"/>
      <c r="L20"/>
    </row>
    <row r="21" spans="1:12" s="122" customFormat="1" ht="12.95" customHeight="1" thickBot="1">
      <c r="A21" s="217" t="s">
        <v>168</v>
      </c>
      <c r="B21" s="197"/>
      <c r="C21" s="202"/>
      <c r="D21" s="202"/>
      <c r="E21" s="218"/>
      <c r="F21" s="102"/>
      <c r="G21" s="188" t="s">
        <v>156</v>
      </c>
      <c r="H21" s="189" t="s">
        <v>157</v>
      </c>
      <c r="I21" s="189" t="str">
        <f>'East (8)'!J9</f>
        <v>E-F1</v>
      </c>
      <c r="J21" s="189"/>
      <c r="K21" s="190"/>
      <c r="L21"/>
    </row>
    <row r="22" spans="1:12" s="122" customFormat="1" ht="12.95" customHeight="1">
      <c r="A22" s="217" t="s">
        <v>161</v>
      </c>
      <c r="B22" s="197"/>
      <c r="C22" s="202"/>
      <c r="D22" s="202"/>
      <c r="E22" s="218"/>
      <c r="F22" s="102"/>
      <c r="G22" s="231" t="s">
        <v>158</v>
      </c>
      <c r="H22" s="210"/>
      <c r="I22" s="232" t="s">
        <v>159</v>
      </c>
      <c r="J22" s="232"/>
      <c r="K22" s="312"/>
      <c r="L22"/>
    </row>
    <row r="23" spans="1:12" s="122" customFormat="1" ht="12.95" customHeight="1">
      <c r="A23" s="224" t="s">
        <v>175</v>
      </c>
      <c r="B23" s="197"/>
      <c r="C23" s="202"/>
      <c r="D23" s="202"/>
      <c r="E23" s="218"/>
      <c r="F23" s="102"/>
      <c r="G23" s="217" t="s">
        <v>161</v>
      </c>
      <c r="H23" s="197" t="s">
        <v>162</v>
      </c>
      <c r="I23" s="233">
        <v>8.0000000000000002E-3</v>
      </c>
      <c r="J23" s="233"/>
      <c r="K23" s="234"/>
      <c r="L23"/>
    </row>
    <row r="24" spans="1:12" s="122" customFormat="1" ht="12.95" customHeight="1">
      <c r="A24" s="217" t="s">
        <v>168</v>
      </c>
      <c r="B24" s="197"/>
      <c r="C24" s="202"/>
      <c r="D24" s="202"/>
      <c r="E24" s="218"/>
      <c r="F24" s="102"/>
      <c r="G24" s="235" t="s">
        <v>163</v>
      </c>
      <c r="H24" s="197" t="s">
        <v>1</v>
      </c>
      <c r="I24" s="236">
        <f>'East (8)'!M9</f>
        <v>245.64999999999998</v>
      </c>
      <c r="J24" s="236"/>
      <c r="K24" s="237"/>
      <c r="L24"/>
    </row>
    <row r="25" spans="1:12" s="122" customFormat="1" ht="12.95" customHeight="1">
      <c r="A25" s="217" t="s">
        <v>161</v>
      </c>
      <c r="B25" s="197"/>
      <c r="C25" s="202"/>
      <c r="D25" s="202"/>
      <c r="E25" s="218"/>
      <c r="F25" s="102"/>
      <c r="G25" s="238" t="s">
        <v>177</v>
      </c>
      <c r="H25" s="197"/>
      <c r="I25" s="239">
        <v>0.57999999999999996</v>
      </c>
      <c r="J25" s="239"/>
      <c r="K25" s="240"/>
      <c r="L25"/>
    </row>
    <row r="26" spans="1:12" s="122" customFormat="1" ht="12.95" customHeight="1">
      <c r="A26" s="224" t="s">
        <v>175</v>
      </c>
      <c r="B26" s="197"/>
      <c r="C26" s="225" t="str">
        <f>'East (8)'!P26</f>
        <v>125mm concrete wall</v>
      </c>
      <c r="D26" s="225" t="str">
        <f>'East (8)'!P39</f>
        <v>600mm concrete column</v>
      </c>
      <c r="E26" s="218"/>
      <c r="F26" s="102"/>
      <c r="G26" s="238" t="s">
        <v>178</v>
      </c>
      <c r="H26" s="197" t="s">
        <v>179</v>
      </c>
      <c r="I26" s="241">
        <v>61</v>
      </c>
      <c r="J26" s="241"/>
      <c r="K26" s="242"/>
      <c r="L26"/>
    </row>
    <row r="27" spans="1:12" s="122" customFormat="1" ht="12.95" customHeight="1">
      <c r="A27" s="217" t="s">
        <v>168</v>
      </c>
      <c r="B27" s="197" t="s">
        <v>169</v>
      </c>
      <c r="C27" s="202">
        <f>'East (8)'!S26</f>
        <v>2.16</v>
      </c>
      <c r="D27" s="202">
        <f>'East (8)'!S39</f>
        <v>2.16</v>
      </c>
      <c r="E27" s="218"/>
      <c r="F27" s="102"/>
      <c r="G27" s="217" t="s">
        <v>180</v>
      </c>
      <c r="H27" s="197" t="s">
        <v>179</v>
      </c>
      <c r="I27" s="241">
        <v>15</v>
      </c>
      <c r="J27" s="241"/>
      <c r="K27" s="242"/>
      <c r="L27"/>
    </row>
    <row r="28" spans="1:12" s="122" customFormat="1" ht="12.95" customHeight="1">
      <c r="A28" s="217" t="s">
        <v>161</v>
      </c>
      <c r="B28" s="197" t="s">
        <v>162</v>
      </c>
      <c r="C28" s="202">
        <f>'East (8)'!Q26</f>
        <v>0.125</v>
      </c>
      <c r="D28" s="202">
        <f>'East (8)'!Q39</f>
        <v>0.6</v>
      </c>
      <c r="E28" s="218"/>
      <c r="F28" s="102"/>
      <c r="G28" s="238" t="s">
        <v>182</v>
      </c>
      <c r="H28" s="197"/>
      <c r="I28" s="239">
        <v>1</v>
      </c>
      <c r="J28" s="243"/>
      <c r="K28" s="244"/>
      <c r="L28"/>
    </row>
    <row r="29" spans="1:12" s="122" customFormat="1" ht="12.95" customHeight="1" thickBot="1">
      <c r="A29" s="224" t="s">
        <v>181</v>
      </c>
      <c r="B29" s="197"/>
      <c r="C29" s="225" t="str">
        <f>'East (8)'!P27</f>
        <v>10mm gypsum plaster</v>
      </c>
      <c r="D29" s="225" t="str">
        <f>'East (8)'!P40</f>
        <v>10mm gypsum plaster</v>
      </c>
      <c r="E29" s="218"/>
      <c r="F29" s="102"/>
      <c r="G29" s="245" t="s">
        <v>724</v>
      </c>
      <c r="H29" s="214"/>
      <c r="I29" s="246">
        <f>(41.75*(I24/$E$7)*I25*I28*$E$8)</f>
        <v>5.4990400693341037</v>
      </c>
      <c r="J29" s="246"/>
      <c r="K29" s="247"/>
      <c r="L29"/>
    </row>
    <row r="30" spans="1:12" s="122" customFormat="1" ht="12.95" customHeight="1">
      <c r="A30" s="217" t="s">
        <v>168</v>
      </c>
      <c r="B30" s="197" t="s">
        <v>169</v>
      </c>
      <c r="C30" s="202">
        <f>'East (8)'!S27:S27</f>
        <v>0.38</v>
      </c>
      <c r="D30" s="202">
        <f>'East (8)'!S40</f>
        <v>0.38</v>
      </c>
      <c r="E30" s="218"/>
      <c r="F30" s="102"/>
      <c r="L30"/>
    </row>
    <row r="31" spans="1:12" ht="12.95" customHeight="1" thickBot="1">
      <c r="A31" s="140" t="s">
        <v>161</v>
      </c>
      <c r="B31" s="248" t="s">
        <v>162</v>
      </c>
      <c r="C31" s="249">
        <f>'East (8)'!Q27</f>
        <v>0.01</v>
      </c>
      <c r="D31" s="249">
        <f>'East (8)'!Q40</f>
        <v>0.01</v>
      </c>
      <c r="E31" s="250"/>
      <c r="F31" s="102"/>
      <c r="G31" s="251"/>
      <c r="H31" s="251"/>
      <c r="I31" s="251"/>
      <c r="J31" s="251"/>
      <c r="K31" s="251"/>
      <c r="L31" s="252"/>
    </row>
    <row r="32" spans="1:12" ht="12.95" customHeight="1">
      <c r="A32" s="253" t="s">
        <v>183</v>
      </c>
      <c r="B32" s="254" t="s">
        <v>132</v>
      </c>
      <c r="C32" s="255">
        <v>3.6103369647833796</v>
      </c>
      <c r="D32" s="255">
        <v>2.0605140440299321</v>
      </c>
      <c r="E32" s="256"/>
      <c r="F32" s="102"/>
      <c r="G32" s="105" t="s">
        <v>184</v>
      </c>
      <c r="H32" s="28" t="s">
        <v>185</v>
      </c>
      <c r="J32" s="4"/>
      <c r="K32" s="108"/>
      <c r="L32" s="252"/>
    </row>
    <row r="33" spans="1:12" ht="12.95" customHeight="1">
      <c r="A33" s="258" t="s">
        <v>186</v>
      </c>
      <c r="B33" s="259" t="s">
        <v>187</v>
      </c>
      <c r="C33" s="202">
        <f>'East (8)'!M32</f>
        <v>835.37750000000005</v>
      </c>
      <c r="D33" s="202">
        <f>'East (8)'!M34</f>
        <v>78.574999999999989</v>
      </c>
      <c r="E33" s="218"/>
      <c r="F33" s="102"/>
      <c r="G33" s="110" t="s">
        <v>188</v>
      </c>
      <c r="H33" s="260">
        <f>SUM(I29:K29)</f>
        <v>5.4990400693341037</v>
      </c>
      <c r="I33" s="120" t="s">
        <v>174</v>
      </c>
      <c r="K33" s="251"/>
      <c r="L33" s="261"/>
    </row>
    <row r="34" spans="1:12" ht="12.95" customHeight="1" thickBot="1">
      <c r="A34" s="245" t="s">
        <v>723</v>
      </c>
      <c r="B34" s="262"/>
      <c r="C34" s="263">
        <f>3.57*(C33/$E$7)*C32*C16*$E$8</f>
        <v>4.180552297107555</v>
      </c>
      <c r="D34" s="263">
        <f>3.57*(D33/$E$7)*D32*D16*$E$8</f>
        <v>0.22442080585168006</v>
      </c>
      <c r="E34" s="264"/>
      <c r="F34" s="102"/>
    </row>
    <row r="35" spans="1:12" ht="12.95" customHeight="1">
      <c r="E35" s="177" t="s">
        <v>189</v>
      </c>
      <c r="G35" s="127" t="s">
        <v>190</v>
      </c>
      <c r="H35" s="14" t="str">
        <f>'East (8)'!R5</f>
        <v>East Elevations</v>
      </c>
      <c r="I35" s="251"/>
      <c r="J35" s="251"/>
      <c r="K35" s="251"/>
      <c r="L35" s="251"/>
    </row>
    <row r="36" spans="1:12" ht="12.95" customHeight="1">
      <c r="A36" s="4"/>
      <c r="B36" s="127" t="s">
        <v>191</v>
      </c>
      <c r="C36" s="4" t="s">
        <v>192</v>
      </c>
      <c r="D36" s="4"/>
      <c r="E36" s="108"/>
      <c r="G36" s="265" t="s">
        <v>193</v>
      </c>
      <c r="H36" s="266">
        <f>C37</f>
        <v>4.4049731029592349</v>
      </c>
      <c r="I36" s="267" t="s">
        <v>194</v>
      </c>
      <c r="J36" s="266">
        <f>I16</f>
        <v>0.82843271414126818</v>
      </c>
      <c r="K36" s="267" t="s">
        <v>194</v>
      </c>
      <c r="L36" s="266">
        <f>H33</f>
        <v>5.4990400693341037</v>
      </c>
    </row>
    <row r="37" spans="1:12" ht="12.95" customHeight="1">
      <c r="A37" s="4"/>
      <c r="B37" s="127" t="s">
        <v>93</v>
      </c>
      <c r="C37" s="223">
        <f>SUM(C34:E34)</f>
        <v>4.4049731029592349</v>
      </c>
      <c r="D37" s="120" t="s">
        <v>174</v>
      </c>
      <c r="E37" s="4"/>
      <c r="G37" s="265" t="s">
        <v>93</v>
      </c>
      <c r="H37" s="268">
        <f>H36+J36+L36</f>
        <v>10.732445886434608</v>
      </c>
      <c r="I37" s="120" t="s">
        <v>174</v>
      </c>
      <c r="J37" s="251"/>
      <c r="K37" s="251"/>
      <c r="L37" s="251"/>
    </row>
    <row r="39" spans="1:12" s="4" customFormat="1" ht="12.95" customHeight="1">
      <c r="G39" s="265"/>
    </row>
    <row r="40" spans="1:12" s="4" customFormat="1" ht="12.95" customHeight="1"/>
    <row r="41" spans="1:12" s="4" customFormat="1" ht="12.95" customHeight="1"/>
    <row r="42" spans="1:12" s="4" customFormat="1" ht="12.95" customHeight="1"/>
    <row r="43" spans="1:12" s="4" customFormat="1" ht="12.95" customHeight="1"/>
  </sheetData>
  <mergeCells count="3">
    <mergeCell ref="A10:E10"/>
    <mergeCell ref="A11:B11"/>
    <mergeCell ref="C11:E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Schematic Section (1)</vt:lpstr>
      <vt:lpstr>Plans and Elevation (2)</vt:lpstr>
      <vt:lpstr>Plans and Elevation (3)</vt:lpstr>
      <vt:lpstr>Typical Sections (4)</vt:lpstr>
      <vt:lpstr>Construction Details (5)</vt:lpstr>
      <vt:lpstr>Gross Wall Calculations (6)</vt:lpstr>
      <vt:lpstr>Gross Glazing Calculations (7)</vt:lpstr>
      <vt:lpstr>East (8)</vt:lpstr>
      <vt:lpstr>RTTV-wall 1 (9)</vt:lpstr>
      <vt:lpstr>North (10)</vt:lpstr>
      <vt:lpstr>RTTV-wall 1 (11)</vt:lpstr>
      <vt:lpstr>West (12)</vt:lpstr>
      <vt:lpstr>RTTV-wall 1 (13)</vt:lpstr>
      <vt:lpstr>South (14)</vt:lpstr>
      <vt:lpstr>RTTV-wall 1 (15)</vt:lpstr>
      <vt:lpstr>RTTV-wall Tota (16)l</vt:lpstr>
      <vt:lpstr>Roof (17)</vt:lpstr>
      <vt:lpstr>RTTV-roof (18)</vt:lpstr>
      <vt:lpstr>RTTV-roof (19)</vt:lpstr>
      <vt:lpstr>'Construction Details (5)'!Print_Area</vt:lpstr>
      <vt:lpstr>'East (8)'!Print_Area</vt:lpstr>
      <vt:lpstr>'Gross Glazing Calculations (7)'!Print_Area</vt:lpstr>
      <vt:lpstr>'Gross Wall Calculations (6)'!Print_Area</vt:lpstr>
      <vt:lpstr>'North (10)'!Print_Area</vt:lpstr>
      <vt:lpstr>'Plans and Elevation (2)'!Print_Area</vt:lpstr>
      <vt:lpstr>'Plans and Elevation (3)'!Print_Area</vt:lpstr>
      <vt:lpstr>'Roof (17)'!Print_Area</vt:lpstr>
      <vt:lpstr>'RTTV-roof (18)'!Print_Area</vt:lpstr>
      <vt:lpstr>'RTTV-roof (19)'!Print_Area</vt:lpstr>
      <vt:lpstr>'RTTV-wall 1 (11)'!Print_Area</vt:lpstr>
      <vt:lpstr>'RTTV-wall 1 (13)'!Print_Area</vt:lpstr>
      <vt:lpstr>'RTTV-wall 1 (15)'!Print_Area</vt:lpstr>
      <vt:lpstr>'RTTV-wall 1 (9)'!Print_Area</vt:lpstr>
      <vt:lpstr>'RTTV-wall Tota (16)l'!Print_Area</vt:lpstr>
      <vt:lpstr>'Schematic Section (1)'!Print_Area</vt:lpstr>
      <vt:lpstr>'South (14)'!Print_Area</vt:lpstr>
      <vt:lpstr>'Typical Sections (4)'!Print_Area</vt:lpstr>
      <vt:lpstr>'West (12)'!Print_Area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2014-09-26T10:07:11Z</dcterms:modified>
</cp:coreProperties>
</file>